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c antonini\GARE EUROPEE\GARA NEGOZIATA SOPRAVVITTO 2021\DOCUMENTI DI GARA\"/>
    </mc:Choice>
  </mc:AlternateContent>
  <xr:revisionPtr revIDLastSave="0" documentId="13_ncr:1_{7FD94732-5655-4E11-AC8B-D69129B446AD}" xr6:coauthVersionLast="46" xr6:coauthVersionMax="46" xr10:uidLastSave="{00000000-0000-0000-0000-000000000000}"/>
  <bookViews>
    <workbookView xWindow="-108" yWindow="-108" windowWidth="23256" windowHeight="13176" tabRatio="486" firstSheet="23" activeTab="29" xr2:uid="{00000000-000D-0000-FFFF-FFFF00000000}"/>
  </bookViews>
  <sheets>
    <sheet name="Rebibbia N.C." sheetId="24" r:id="rId1"/>
    <sheet name="Rebibbia Femminile" sheetId="16" r:id="rId2"/>
    <sheet name="C.C. III Rebibbia" sheetId="22" r:id="rId3"/>
    <sheet name="C.R. Rebibbia" sheetId="42" r:id="rId4"/>
    <sheet name="Lotto 43 aggregato" sheetId="35" r:id="rId5"/>
    <sheet name="Regina Coeli" sheetId="28" r:id="rId6"/>
    <sheet name="Rieti" sheetId="4" r:id="rId7"/>
    <sheet name="Velletri" sheetId="21" r:id="rId8"/>
    <sheet name="Paliano" sheetId="17" r:id="rId9"/>
    <sheet name="Lotto 44 aggregato" sheetId="36" r:id="rId10"/>
    <sheet name="C.C.+C.R. Civitavecchia" sheetId="26" r:id="rId11"/>
    <sheet name="Viterbo" sheetId="25" r:id="rId12"/>
    <sheet name="Lotto 45 aggregato" sheetId="37" r:id="rId13"/>
    <sheet name="Frosinone" sheetId="27" r:id="rId14"/>
    <sheet name="Cassino" sheetId="30" r:id="rId15"/>
    <sheet name="Latina" sheetId="31" r:id="rId16"/>
    <sheet name="Lotto 46 aggregato" sheetId="38" r:id="rId17"/>
    <sheet name="Chieti" sheetId="18" r:id="rId18"/>
    <sheet name="Lanciano" sheetId="19" r:id="rId19"/>
    <sheet name="Pescara" sheetId="29" r:id="rId20"/>
    <sheet name="Teramo" sheetId="44" r:id="rId21"/>
    <sheet name="Vasto" sheetId="45" r:id="rId22"/>
    <sheet name="Lotto 47 aggregato" sheetId="40" r:id="rId23"/>
    <sheet name="Avezzano" sheetId="20" r:id="rId24"/>
    <sheet name="Campobasso" sheetId="23" r:id="rId25"/>
    <sheet name="Isernia" sheetId="46" r:id="rId26"/>
    <sheet name="Larino" sheetId="47" r:id="rId27"/>
    <sheet name="L'Aquila" sheetId="48" r:id="rId28"/>
    <sheet name="Sulmona" sheetId="49" r:id="rId29"/>
    <sheet name="Lotto 48 aggregato" sheetId="41" r:id="rId3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42" l="1"/>
  <c r="F19" i="42"/>
  <c r="G19" i="42"/>
  <c r="H19" i="42"/>
  <c r="D19" i="42"/>
  <c r="E19" i="22"/>
  <c r="F19" i="22"/>
  <c r="G19" i="22"/>
  <c r="H19" i="22"/>
  <c r="D19" i="22"/>
  <c r="E19" i="24"/>
  <c r="F19" i="24"/>
  <c r="G19" i="24"/>
  <c r="H19" i="24"/>
  <c r="D19" i="24"/>
  <c r="C11" i="20"/>
  <c r="C11" i="48" l="1"/>
  <c r="C11" i="46"/>
  <c r="C11" i="18"/>
  <c r="C11" i="29"/>
  <c r="C11" i="30"/>
  <c r="C12" i="37"/>
  <c r="C13" i="37"/>
  <c r="C15" i="37"/>
  <c r="C19" i="37"/>
  <c r="C7" i="37"/>
  <c r="C6" i="37"/>
  <c r="E13" i="4"/>
  <c r="F13" i="4"/>
  <c r="G13" i="4"/>
  <c r="H13" i="4"/>
  <c r="I13" i="4"/>
  <c r="E12" i="4"/>
  <c r="F12" i="4"/>
  <c r="G12" i="4"/>
  <c r="H12" i="4"/>
  <c r="I12" i="4"/>
  <c r="D13" i="4"/>
  <c r="D12" i="4"/>
  <c r="C11" i="42"/>
  <c r="C11" i="16"/>
  <c r="C12" i="41"/>
  <c r="C13" i="41"/>
  <c r="C15" i="41"/>
  <c r="C19" i="41"/>
  <c r="C7" i="41"/>
  <c r="C6" i="41"/>
  <c r="C11" i="49"/>
  <c r="C11" i="47"/>
  <c r="C11" i="23"/>
  <c r="C12" i="40"/>
  <c r="C13" i="40"/>
  <c r="C19" i="40"/>
  <c r="C7" i="40"/>
  <c r="C6" i="40"/>
  <c r="C6" i="36"/>
  <c r="C11" i="28"/>
  <c r="C12" i="35"/>
  <c r="C13" i="35"/>
  <c r="C15" i="35"/>
  <c r="C19" i="35"/>
  <c r="C7" i="35"/>
  <c r="C6" i="35"/>
  <c r="C11" i="22"/>
  <c r="E70" i="49"/>
  <c r="E68" i="49"/>
  <c r="F65" i="49"/>
  <c r="F63" i="49"/>
  <c r="E48" i="49"/>
  <c r="E46" i="49"/>
  <c r="E42" i="49"/>
  <c r="D26" i="49"/>
  <c r="E26" i="49" s="1"/>
  <c r="D13" i="49"/>
  <c r="E13" i="49" s="1"/>
  <c r="F13" i="49" s="1"/>
  <c r="G13" i="49" s="1"/>
  <c r="H13" i="49" s="1"/>
  <c r="H12" i="49"/>
  <c r="G12" i="49"/>
  <c r="F12" i="49"/>
  <c r="E12" i="49"/>
  <c r="D12" i="49"/>
  <c r="C9" i="49"/>
  <c r="C16" i="49" s="1"/>
  <c r="H7" i="49"/>
  <c r="G7" i="49"/>
  <c r="I7" i="49" s="1"/>
  <c r="F7" i="49"/>
  <c r="E7" i="49"/>
  <c r="D7" i="49"/>
  <c r="H6" i="49"/>
  <c r="G6" i="49"/>
  <c r="F6" i="49"/>
  <c r="F9" i="49" s="1"/>
  <c r="E6" i="49"/>
  <c r="D6" i="49"/>
  <c r="E70" i="48"/>
  <c r="E68" i="48"/>
  <c r="F65" i="48"/>
  <c r="F63" i="48"/>
  <c r="F68" i="48" s="1"/>
  <c r="E48" i="48"/>
  <c r="E46" i="48"/>
  <c r="E42" i="48"/>
  <c r="D26" i="48"/>
  <c r="E26" i="48" s="1"/>
  <c r="D13" i="48"/>
  <c r="H12" i="48"/>
  <c r="G12" i="48"/>
  <c r="F12" i="48"/>
  <c r="E12" i="48"/>
  <c r="D12" i="48"/>
  <c r="C9" i="48"/>
  <c r="C16" i="48" s="1"/>
  <c r="H7" i="48"/>
  <c r="G7" i="48"/>
  <c r="F7" i="48"/>
  <c r="E7" i="48"/>
  <c r="D7" i="48"/>
  <c r="H6" i="48"/>
  <c r="G6" i="48"/>
  <c r="F6" i="48"/>
  <c r="F9" i="48" s="1"/>
  <c r="E6" i="48"/>
  <c r="E9" i="48" s="1"/>
  <c r="D6" i="48"/>
  <c r="E70" i="47"/>
  <c r="E68" i="47"/>
  <c r="F65" i="47"/>
  <c r="F63" i="47"/>
  <c r="F68" i="47" s="1"/>
  <c r="E48" i="47"/>
  <c r="E46" i="47"/>
  <c r="E42" i="47"/>
  <c r="D26" i="47"/>
  <c r="E26" i="47" s="1"/>
  <c r="D13" i="47"/>
  <c r="E13" i="47" s="1"/>
  <c r="H12" i="47"/>
  <c r="G12" i="47"/>
  <c r="F12" i="47"/>
  <c r="E12" i="47"/>
  <c r="D12" i="47"/>
  <c r="C9" i="47"/>
  <c r="C16" i="47" s="1"/>
  <c r="H7" i="47"/>
  <c r="G7" i="47"/>
  <c r="F7" i="47"/>
  <c r="E7" i="47"/>
  <c r="E9" i="47" s="1"/>
  <c r="D7" i="47"/>
  <c r="H6" i="47"/>
  <c r="H9" i="47" s="1"/>
  <c r="G6" i="47"/>
  <c r="F6" i="47"/>
  <c r="E6" i="47"/>
  <c r="D6" i="47"/>
  <c r="E70" i="46"/>
  <c r="E68" i="46"/>
  <c r="F65" i="46"/>
  <c r="F63" i="46"/>
  <c r="F68" i="46" s="1"/>
  <c r="E48" i="46"/>
  <c r="E46" i="46"/>
  <c r="E42" i="46"/>
  <c r="D26" i="46"/>
  <c r="E26" i="46" s="1"/>
  <c r="D13" i="46"/>
  <c r="E13" i="46" s="1"/>
  <c r="F13" i="46" s="1"/>
  <c r="H12" i="46"/>
  <c r="G12" i="46"/>
  <c r="F12" i="46"/>
  <c r="E12" i="46"/>
  <c r="D12" i="46"/>
  <c r="C9" i="46"/>
  <c r="C16" i="46" s="1"/>
  <c r="H7" i="46"/>
  <c r="G7" i="46"/>
  <c r="F7" i="46"/>
  <c r="E7" i="46"/>
  <c r="D7" i="46"/>
  <c r="I7" i="46" s="1"/>
  <c r="H6" i="46"/>
  <c r="H9" i="46" s="1"/>
  <c r="G6" i="46"/>
  <c r="G9" i="46" s="1"/>
  <c r="F6" i="46"/>
  <c r="E6" i="46"/>
  <c r="D6" i="46"/>
  <c r="E70" i="45"/>
  <c r="E68" i="45"/>
  <c r="F65" i="45"/>
  <c r="F63" i="45"/>
  <c r="F68" i="45" s="1"/>
  <c r="E48" i="45"/>
  <c r="E46" i="45"/>
  <c r="E42" i="45"/>
  <c r="D26" i="45"/>
  <c r="E26" i="45" s="1"/>
  <c r="D19" i="45"/>
  <c r="E19" i="45" s="1"/>
  <c r="F19" i="45" s="1"/>
  <c r="G19" i="45" s="1"/>
  <c r="D13" i="45"/>
  <c r="E13" i="45" s="1"/>
  <c r="H12" i="45"/>
  <c r="G12" i="45"/>
  <c r="F12" i="45"/>
  <c r="E12" i="45"/>
  <c r="D12" i="45"/>
  <c r="I12" i="45" s="1"/>
  <c r="C11" i="45"/>
  <c r="C9" i="45"/>
  <c r="C16" i="45" s="1"/>
  <c r="H7" i="45"/>
  <c r="G7" i="45"/>
  <c r="F7" i="45"/>
  <c r="E7" i="45"/>
  <c r="D7" i="45"/>
  <c r="H6" i="45"/>
  <c r="H9" i="45" s="1"/>
  <c r="G6" i="45"/>
  <c r="F6" i="45"/>
  <c r="E6" i="45"/>
  <c r="D6" i="45"/>
  <c r="E70" i="44"/>
  <c r="E68" i="44"/>
  <c r="F65" i="44"/>
  <c r="F63" i="44"/>
  <c r="F68" i="44" s="1"/>
  <c r="E48" i="44"/>
  <c r="E46" i="44"/>
  <c r="E42" i="44"/>
  <c r="D26" i="44"/>
  <c r="E26" i="44" s="1"/>
  <c r="D13" i="44"/>
  <c r="E13" i="44" s="1"/>
  <c r="H12" i="44"/>
  <c r="G12" i="44"/>
  <c r="F12" i="44"/>
  <c r="E12" i="44"/>
  <c r="D12" i="44"/>
  <c r="C11" i="44"/>
  <c r="C9" i="44"/>
  <c r="C16" i="44" s="1"/>
  <c r="H7" i="44"/>
  <c r="G7" i="44"/>
  <c r="F7" i="44"/>
  <c r="E7" i="44"/>
  <c r="D7" i="44"/>
  <c r="H6" i="44"/>
  <c r="H9" i="44" s="1"/>
  <c r="G6" i="44"/>
  <c r="F6" i="44"/>
  <c r="F9" i="44" s="1"/>
  <c r="E6" i="44"/>
  <c r="D6" i="44"/>
  <c r="E70" i="42"/>
  <c r="E68" i="42"/>
  <c r="F65" i="42"/>
  <c r="F63" i="42"/>
  <c r="E48" i="42"/>
  <c r="E46" i="42"/>
  <c r="E42" i="42"/>
  <c r="D26" i="42"/>
  <c r="E26" i="42" s="1"/>
  <c r="E71" i="42"/>
  <c r="E72" i="42" s="1"/>
  <c r="F72" i="42" s="1"/>
  <c r="I19" i="42"/>
  <c r="D13" i="42"/>
  <c r="E13" i="42" s="1"/>
  <c r="F13" i="42" s="1"/>
  <c r="H12" i="42"/>
  <c r="G12" i="42"/>
  <c r="F12" i="42"/>
  <c r="E12" i="42"/>
  <c r="D12" i="42"/>
  <c r="C9" i="42"/>
  <c r="C16" i="42" s="1"/>
  <c r="H7" i="42"/>
  <c r="G7" i="42"/>
  <c r="F7" i="42"/>
  <c r="E7" i="42"/>
  <c r="D7" i="42"/>
  <c r="H6" i="42"/>
  <c r="G6" i="42"/>
  <c r="G9" i="42" s="1"/>
  <c r="F6" i="42"/>
  <c r="F9" i="42" s="1"/>
  <c r="E6" i="42"/>
  <c r="D6" i="42"/>
  <c r="D9" i="42" s="1"/>
  <c r="D9" i="49" l="1"/>
  <c r="E9" i="49"/>
  <c r="F68" i="49"/>
  <c r="C11" i="41"/>
  <c r="I6" i="48"/>
  <c r="I7" i="47"/>
  <c r="F9" i="47"/>
  <c r="G9" i="47"/>
  <c r="E9" i="46"/>
  <c r="D9" i="45"/>
  <c r="G9" i="44"/>
  <c r="E9" i="42"/>
  <c r="F68" i="42"/>
  <c r="I12" i="49"/>
  <c r="G9" i="49"/>
  <c r="A12" i="49" s="1"/>
  <c r="H9" i="49"/>
  <c r="H11" i="49"/>
  <c r="D11" i="49"/>
  <c r="F11" i="49"/>
  <c r="G11" i="49"/>
  <c r="E13" i="48"/>
  <c r="F13" i="48" s="1"/>
  <c r="G13" i="48" s="1"/>
  <c r="H13" i="48" s="1"/>
  <c r="I12" i="48"/>
  <c r="I7" i="48"/>
  <c r="I9" i="48" s="1"/>
  <c r="H9" i="48"/>
  <c r="G9" i="48"/>
  <c r="E54" i="48" s="1"/>
  <c r="E55" i="48" s="1"/>
  <c r="E57" i="48" s="1"/>
  <c r="F11" i="48"/>
  <c r="G11" i="48"/>
  <c r="D9" i="48"/>
  <c r="C14" i="48"/>
  <c r="H14" i="48" s="1"/>
  <c r="I12" i="47"/>
  <c r="D9" i="47"/>
  <c r="C17" i="47"/>
  <c r="F17" i="47" s="1"/>
  <c r="G11" i="47"/>
  <c r="A11" i="47" s="1"/>
  <c r="I12" i="46"/>
  <c r="D9" i="46"/>
  <c r="I6" i="46"/>
  <c r="I9" i="46" s="1"/>
  <c r="G11" i="46"/>
  <c r="A11" i="46" s="1"/>
  <c r="H11" i="46"/>
  <c r="C17" i="46"/>
  <c r="E9" i="45"/>
  <c r="G9" i="45"/>
  <c r="I7" i="45"/>
  <c r="I6" i="45"/>
  <c r="I9" i="45" s="1"/>
  <c r="G11" i="45"/>
  <c r="A11" i="45" s="1"/>
  <c r="H11" i="45"/>
  <c r="C18" i="45"/>
  <c r="D18" i="45" s="1"/>
  <c r="C14" i="45"/>
  <c r="I12" i="44"/>
  <c r="D9" i="44"/>
  <c r="E9" i="44"/>
  <c r="I7" i="44"/>
  <c r="G11" i="44"/>
  <c r="A11" i="44" s="1"/>
  <c r="I12" i="42"/>
  <c r="I7" i="42"/>
  <c r="H9" i="42"/>
  <c r="C18" i="42"/>
  <c r="H18" i="42" s="1"/>
  <c r="G11" i="42"/>
  <c r="A11" i="42" s="1"/>
  <c r="H11" i="42"/>
  <c r="F26" i="49"/>
  <c r="D16" i="49"/>
  <c r="E16" i="49"/>
  <c r="F16" i="49"/>
  <c r="H16" i="49"/>
  <c r="G16" i="49"/>
  <c r="I6" i="49"/>
  <c r="I9" i="49" s="1"/>
  <c r="I13" i="49"/>
  <c r="D19" i="49"/>
  <c r="E19" i="49" s="1"/>
  <c r="F19" i="49" s="1"/>
  <c r="G19" i="49" s="1"/>
  <c r="E15" i="49"/>
  <c r="C18" i="49"/>
  <c r="C14" i="49"/>
  <c r="F15" i="49"/>
  <c r="G15" i="49"/>
  <c r="C17" i="49"/>
  <c r="H15" i="49"/>
  <c r="E11" i="49"/>
  <c r="D15" i="49"/>
  <c r="D16" i="48"/>
  <c r="H16" i="48"/>
  <c r="G16" i="48"/>
  <c r="E16" i="48"/>
  <c r="F16" i="48"/>
  <c r="F26" i="48"/>
  <c r="H11" i="48"/>
  <c r="D15" i="48"/>
  <c r="D19" i="48"/>
  <c r="E19" i="48" s="1"/>
  <c r="F19" i="48" s="1"/>
  <c r="G19" i="48" s="1"/>
  <c r="E15" i="48"/>
  <c r="C18" i="48"/>
  <c r="F15" i="48"/>
  <c r="G15" i="48"/>
  <c r="C17" i="48"/>
  <c r="D11" i="48"/>
  <c r="H15" i="48"/>
  <c r="E11" i="48"/>
  <c r="F26" i="47"/>
  <c r="D16" i="47"/>
  <c r="H16" i="47"/>
  <c r="F16" i="47"/>
  <c r="G16" i="47"/>
  <c r="A16" i="47" s="1"/>
  <c r="E16" i="47"/>
  <c r="F13" i="47"/>
  <c r="G13" i="47" s="1"/>
  <c r="H13" i="47" s="1"/>
  <c r="E54" i="47"/>
  <c r="E55" i="47" s="1"/>
  <c r="E57" i="47" s="1"/>
  <c r="A12" i="47"/>
  <c r="I6" i="47"/>
  <c r="E15" i="47"/>
  <c r="C18" i="47"/>
  <c r="H11" i="47"/>
  <c r="D15" i="47"/>
  <c r="H17" i="47"/>
  <c r="D19" i="47"/>
  <c r="E19" i="47" s="1"/>
  <c r="F19" i="47" s="1"/>
  <c r="G19" i="47" s="1"/>
  <c r="C14" i="47"/>
  <c r="F15" i="47"/>
  <c r="D11" i="47"/>
  <c r="H15" i="47"/>
  <c r="G15" i="47"/>
  <c r="E11" i="47"/>
  <c r="E17" i="47"/>
  <c r="F11" i="47"/>
  <c r="F26" i="46"/>
  <c r="E54" i="46"/>
  <c r="E55" i="46" s="1"/>
  <c r="E57" i="46" s="1"/>
  <c r="A12" i="46"/>
  <c r="D16" i="46"/>
  <c r="E16" i="46"/>
  <c r="H16" i="46"/>
  <c r="F16" i="46"/>
  <c r="G16" i="46"/>
  <c r="A16" i="46" s="1"/>
  <c r="G13" i="46"/>
  <c r="H13" i="46" s="1"/>
  <c r="E15" i="46"/>
  <c r="C18" i="46"/>
  <c r="D19" i="46"/>
  <c r="E19" i="46" s="1"/>
  <c r="F19" i="46" s="1"/>
  <c r="G19" i="46" s="1"/>
  <c r="C14" i="46"/>
  <c r="F15" i="46"/>
  <c r="F9" i="46"/>
  <c r="D15" i="46"/>
  <c r="D11" i="46"/>
  <c r="H15" i="46"/>
  <c r="E11" i="46"/>
  <c r="E17" i="46"/>
  <c r="G15" i="46"/>
  <c r="F11" i="46"/>
  <c r="F26" i="45"/>
  <c r="D16" i="45"/>
  <c r="H16" i="45"/>
  <c r="G16" i="45"/>
  <c r="A16" i="45" s="1"/>
  <c r="F16" i="45"/>
  <c r="E16" i="45"/>
  <c r="F13" i="45"/>
  <c r="G13" i="45" s="1"/>
  <c r="H13" i="45" s="1"/>
  <c r="E54" i="45"/>
  <c r="E55" i="45" s="1"/>
  <c r="E57" i="45" s="1"/>
  <c r="A12" i="45"/>
  <c r="A19" i="45"/>
  <c r="E71" i="45"/>
  <c r="E72" i="45" s="1"/>
  <c r="F72" i="45" s="1"/>
  <c r="H19" i="45"/>
  <c r="F9" i="45"/>
  <c r="E15" i="45"/>
  <c r="F15" i="45"/>
  <c r="D14" i="45"/>
  <c r="G15" i="45"/>
  <c r="C17" i="45"/>
  <c r="C21" i="45" s="1"/>
  <c r="C23" i="45" s="1"/>
  <c r="E18" i="45"/>
  <c r="D11" i="45"/>
  <c r="E14" i="45"/>
  <c r="H15" i="45"/>
  <c r="D15" i="45"/>
  <c r="E11" i="45"/>
  <c r="F14" i="45"/>
  <c r="G18" i="45"/>
  <c r="A18" i="45" s="1"/>
  <c r="F11" i="45"/>
  <c r="G14" i="45"/>
  <c r="A14" i="45" s="1"/>
  <c r="E54" i="44"/>
  <c r="E55" i="44" s="1"/>
  <c r="E57" i="44" s="1"/>
  <c r="A12" i="44"/>
  <c r="D16" i="44"/>
  <c r="E16" i="44"/>
  <c r="H16" i="44"/>
  <c r="G16" i="44"/>
  <c r="A16" i="44" s="1"/>
  <c r="F16" i="44"/>
  <c r="F26" i="44"/>
  <c r="F13" i="44"/>
  <c r="G13" i="44" s="1"/>
  <c r="H13" i="44" s="1"/>
  <c r="I6" i="44"/>
  <c r="H11" i="44"/>
  <c r="D15" i="44"/>
  <c r="D19" i="44"/>
  <c r="E19" i="44" s="1"/>
  <c r="F19" i="44" s="1"/>
  <c r="G19" i="44" s="1"/>
  <c r="E15" i="44"/>
  <c r="C18" i="44"/>
  <c r="C14" i="44"/>
  <c r="F15" i="44"/>
  <c r="G15" i="44"/>
  <c r="C17" i="44"/>
  <c r="D11" i="44"/>
  <c r="H15" i="44"/>
  <c r="E11" i="44"/>
  <c r="F11" i="44"/>
  <c r="F26" i="42"/>
  <c r="D16" i="42"/>
  <c r="F16" i="42"/>
  <c r="E16" i="42"/>
  <c r="G16" i="42"/>
  <c r="A16" i="42" s="1"/>
  <c r="H16" i="42"/>
  <c r="A19" i="42"/>
  <c r="A12" i="42"/>
  <c r="E54" i="42"/>
  <c r="E55" i="42" s="1"/>
  <c r="E57" i="42" s="1"/>
  <c r="C14" i="42"/>
  <c r="F15" i="42"/>
  <c r="D18" i="42"/>
  <c r="I6" i="42"/>
  <c r="G13" i="42"/>
  <c r="H13" i="42" s="1"/>
  <c r="G15" i="42"/>
  <c r="C17" i="42"/>
  <c r="E18" i="42"/>
  <c r="E15" i="42"/>
  <c r="D11" i="42"/>
  <c r="H15" i="42"/>
  <c r="F18" i="42"/>
  <c r="D15" i="42"/>
  <c r="E11" i="42"/>
  <c r="G18" i="42"/>
  <c r="A18" i="42" s="1"/>
  <c r="F11" i="42"/>
  <c r="D13" i="41"/>
  <c r="E13" i="41" s="1"/>
  <c r="D19" i="41"/>
  <c r="E19" i="41" s="1"/>
  <c r="F19" i="41" s="1"/>
  <c r="G19" i="41" s="1"/>
  <c r="H6" i="41"/>
  <c r="E70" i="41"/>
  <c r="E68" i="41"/>
  <c r="F65" i="41"/>
  <c r="F63" i="41"/>
  <c r="F68" i="41" s="1"/>
  <c r="E48" i="41"/>
  <c r="E46" i="41"/>
  <c r="E42" i="41"/>
  <c r="D26" i="41"/>
  <c r="E26" i="41" s="1"/>
  <c r="D15" i="41"/>
  <c r="H6" i="40"/>
  <c r="E70" i="40"/>
  <c r="E68" i="40"/>
  <c r="F65" i="40"/>
  <c r="F63" i="40"/>
  <c r="F68" i="40" s="1"/>
  <c r="E48" i="40"/>
  <c r="E46" i="40"/>
  <c r="E42" i="40"/>
  <c r="D26" i="40"/>
  <c r="E26" i="40" s="1"/>
  <c r="C12" i="38"/>
  <c r="C13" i="38"/>
  <c r="C15" i="38"/>
  <c r="C19" i="38"/>
  <c r="C7" i="38"/>
  <c r="C6" i="38"/>
  <c r="C12" i="36"/>
  <c r="C13" i="36"/>
  <c r="C15" i="36"/>
  <c r="C19" i="36"/>
  <c r="C7" i="36"/>
  <c r="C15" i="29"/>
  <c r="C15" i="40" s="1"/>
  <c r="C11" i="27"/>
  <c r="C11" i="25"/>
  <c r="C11" i="17"/>
  <c r="C11" i="4"/>
  <c r="E54" i="49" l="1"/>
  <c r="E55" i="49" s="1"/>
  <c r="E57" i="49" s="1"/>
  <c r="A11" i="49"/>
  <c r="F14" i="48"/>
  <c r="I15" i="48"/>
  <c r="I9" i="47"/>
  <c r="F18" i="45"/>
  <c r="I13" i="45"/>
  <c r="I9" i="42"/>
  <c r="I13" i="46"/>
  <c r="I15" i="49"/>
  <c r="A16" i="49"/>
  <c r="I16" i="49"/>
  <c r="I13" i="48"/>
  <c r="C21" i="48"/>
  <c r="C23" i="48" s="1"/>
  <c r="C24" i="48" s="1"/>
  <c r="A12" i="48"/>
  <c r="A16" i="48"/>
  <c r="A11" i="48"/>
  <c r="D14" i="48"/>
  <c r="I14" i="48" s="1"/>
  <c r="G14" i="48"/>
  <c r="A14" i="48" s="1"/>
  <c r="E14" i="48"/>
  <c r="I16" i="48"/>
  <c r="I15" i="47"/>
  <c r="G17" i="47"/>
  <c r="A17" i="47" s="1"/>
  <c r="D17" i="47"/>
  <c r="I16" i="47"/>
  <c r="I15" i="46"/>
  <c r="F17" i="46"/>
  <c r="D17" i="46"/>
  <c r="G17" i="46"/>
  <c r="A17" i="46" s="1"/>
  <c r="H17" i="46"/>
  <c r="I16" i="46"/>
  <c r="E15" i="41"/>
  <c r="D7" i="41"/>
  <c r="I19" i="45"/>
  <c r="I15" i="45"/>
  <c r="H14" i="45"/>
  <c r="I16" i="45"/>
  <c r="H18" i="45"/>
  <c r="I18" i="45"/>
  <c r="I15" i="44"/>
  <c r="I13" i="44"/>
  <c r="C21" i="44"/>
  <c r="C23" i="44" s="1"/>
  <c r="C27" i="44" s="1"/>
  <c r="C31" i="44" s="1"/>
  <c r="I9" i="44"/>
  <c r="I16" i="44"/>
  <c r="D13" i="40"/>
  <c r="E13" i="40" s="1"/>
  <c r="F13" i="40" s="1"/>
  <c r="G13" i="40" s="1"/>
  <c r="H13" i="40" s="1"/>
  <c r="I15" i="42"/>
  <c r="I13" i="42"/>
  <c r="C21" i="42"/>
  <c r="C23" i="42" s="1"/>
  <c r="C24" i="42" s="1"/>
  <c r="I18" i="42"/>
  <c r="I16" i="42"/>
  <c r="I11" i="49"/>
  <c r="G26" i="49"/>
  <c r="G14" i="49"/>
  <c r="F14" i="49"/>
  <c r="H14" i="49"/>
  <c r="C21" i="49"/>
  <c r="C23" i="49" s="1"/>
  <c r="E14" i="49"/>
  <c r="D14" i="49"/>
  <c r="A19" i="49"/>
  <c r="E71" i="49"/>
  <c r="E72" i="49" s="1"/>
  <c r="F72" i="49" s="1"/>
  <c r="H19" i="49"/>
  <c r="F17" i="49"/>
  <c r="E17" i="49"/>
  <c r="G17" i="49"/>
  <c r="A17" i="49" s="1"/>
  <c r="D17" i="49"/>
  <c r="H17" i="49"/>
  <c r="E60" i="49"/>
  <c r="E59" i="49"/>
  <c r="H18" i="49"/>
  <c r="G18" i="49"/>
  <c r="A18" i="49" s="1"/>
  <c r="F18" i="49"/>
  <c r="E18" i="49"/>
  <c r="D18" i="49"/>
  <c r="H18" i="48"/>
  <c r="G18" i="48"/>
  <c r="A18" i="48" s="1"/>
  <c r="D18" i="48"/>
  <c r="F18" i="48"/>
  <c r="E18" i="48"/>
  <c r="E60" i="48"/>
  <c r="E59" i="48"/>
  <c r="I11" i="48"/>
  <c r="F17" i="48"/>
  <c r="E17" i="48"/>
  <c r="D17" i="48"/>
  <c r="H17" i="48"/>
  <c r="G17" i="48"/>
  <c r="A17" i="48" s="1"/>
  <c r="A19" i="48"/>
  <c r="E71" i="48"/>
  <c r="E72" i="48" s="1"/>
  <c r="F72" i="48" s="1"/>
  <c r="H19" i="48"/>
  <c r="G26" i="48"/>
  <c r="A19" i="47"/>
  <c r="E71" i="47"/>
  <c r="E72" i="47" s="1"/>
  <c r="F72" i="47" s="1"/>
  <c r="H19" i="47"/>
  <c r="E60" i="47"/>
  <c r="E59" i="47"/>
  <c r="H18" i="47"/>
  <c r="G18" i="47"/>
  <c r="A18" i="47" s="1"/>
  <c r="F18" i="47"/>
  <c r="E18" i="47"/>
  <c r="D18" i="47"/>
  <c r="I11" i="47"/>
  <c r="G26" i="47"/>
  <c r="G14" i="47"/>
  <c r="A14" i="47" s="1"/>
  <c r="H14" i="47"/>
  <c r="F14" i="47"/>
  <c r="D14" i="47"/>
  <c r="E14" i="47"/>
  <c r="C21" i="47"/>
  <c r="C23" i="47" s="1"/>
  <c r="I13" i="47"/>
  <c r="I11" i="46"/>
  <c r="H18" i="46"/>
  <c r="G18" i="46"/>
  <c r="A18" i="46" s="1"/>
  <c r="F18" i="46"/>
  <c r="E18" i="46"/>
  <c r="D18" i="46"/>
  <c r="G14" i="46"/>
  <c r="A14" i="46" s="1"/>
  <c r="F14" i="46"/>
  <c r="H14" i="46"/>
  <c r="E14" i="46"/>
  <c r="D14" i="46"/>
  <c r="E60" i="46"/>
  <c r="E59" i="46"/>
  <c r="G26" i="46"/>
  <c r="C21" i="46"/>
  <c r="C23" i="46" s="1"/>
  <c r="A19" i="46"/>
  <c r="E71" i="46"/>
  <c r="E72" i="46" s="1"/>
  <c r="F72" i="46" s="1"/>
  <c r="H19" i="46"/>
  <c r="C24" i="45"/>
  <c r="C27" i="45"/>
  <c r="C31" i="45" s="1"/>
  <c r="I11" i="45"/>
  <c r="E60" i="45"/>
  <c r="E59" i="45"/>
  <c r="F17" i="45"/>
  <c r="F21" i="45" s="1"/>
  <c r="F23" i="45" s="1"/>
  <c r="G17" i="45"/>
  <c r="A17" i="45" s="1"/>
  <c r="E17" i="45"/>
  <c r="E21" i="45" s="1"/>
  <c r="E23" i="45" s="1"/>
  <c r="D17" i="45"/>
  <c r="D21" i="45" s="1"/>
  <c r="D23" i="45" s="1"/>
  <c r="H17" i="45"/>
  <c r="G26" i="45"/>
  <c r="I11" i="44"/>
  <c r="G14" i="44"/>
  <c r="F14" i="44"/>
  <c r="E14" i="44"/>
  <c r="D14" i="44"/>
  <c r="H14" i="44"/>
  <c r="E60" i="44"/>
  <c r="E59" i="44"/>
  <c r="A19" i="44"/>
  <c r="E71" i="44"/>
  <c r="E72" i="44" s="1"/>
  <c r="F72" i="44" s="1"/>
  <c r="H19" i="44"/>
  <c r="F17" i="44"/>
  <c r="G17" i="44"/>
  <c r="A17" i="44" s="1"/>
  <c r="E17" i="44"/>
  <c r="E21" i="44" s="1"/>
  <c r="E23" i="44" s="1"/>
  <c r="D17" i="44"/>
  <c r="H17" i="44"/>
  <c r="G26" i="44"/>
  <c r="H18" i="44"/>
  <c r="G18" i="44"/>
  <c r="A18" i="44" s="1"/>
  <c r="F18" i="44"/>
  <c r="E18" i="44"/>
  <c r="D18" i="44"/>
  <c r="G14" i="42"/>
  <c r="A14" i="42" s="1"/>
  <c r="F14" i="42"/>
  <c r="E14" i="42"/>
  <c r="D14" i="42"/>
  <c r="H14" i="42"/>
  <c r="E60" i="42"/>
  <c r="E59" i="42"/>
  <c r="I11" i="42"/>
  <c r="G26" i="42"/>
  <c r="F17" i="42"/>
  <c r="F21" i="42" s="1"/>
  <c r="F23" i="42" s="1"/>
  <c r="H17" i="42"/>
  <c r="E17" i="42"/>
  <c r="D17" i="42"/>
  <c r="G17" i="42"/>
  <c r="A17" i="42" s="1"/>
  <c r="E12" i="41"/>
  <c r="D12" i="41"/>
  <c r="H7" i="41"/>
  <c r="H9" i="41" s="1"/>
  <c r="H11" i="41"/>
  <c r="E7" i="41"/>
  <c r="F7" i="41"/>
  <c r="F7" i="40"/>
  <c r="G7" i="40"/>
  <c r="H7" i="40"/>
  <c r="H9" i="40" s="1"/>
  <c r="E7" i="40"/>
  <c r="E71" i="41"/>
  <c r="E72" i="41" s="1"/>
  <c r="F72" i="41" s="1"/>
  <c r="H19" i="41"/>
  <c r="F26" i="41"/>
  <c r="F13" i="41"/>
  <c r="G13" i="41" s="1"/>
  <c r="H13" i="41" s="1"/>
  <c r="D6" i="41"/>
  <c r="G7" i="41"/>
  <c r="F12" i="41"/>
  <c r="F15" i="41"/>
  <c r="E6" i="41"/>
  <c r="C9" i="41"/>
  <c r="G12" i="41"/>
  <c r="G15" i="41"/>
  <c r="F6" i="41"/>
  <c r="H12" i="41"/>
  <c r="H15" i="41"/>
  <c r="G6" i="41"/>
  <c r="D7" i="40"/>
  <c r="F26" i="40"/>
  <c r="D12" i="40"/>
  <c r="D15" i="40"/>
  <c r="D19" i="40"/>
  <c r="E19" i="40" s="1"/>
  <c r="F19" i="40" s="1"/>
  <c r="G19" i="40" s="1"/>
  <c r="E12" i="40"/>
  <c r="E15" i="40"/>
  <c r="D6" i="40"/>
  <c r="F12" i="40"/>
  <c r="F15" i="40"/>
  <c r="E6" i="40"/>
  <c r="C9" i="40"/>
  <c r="G12" i="40"/>
  <c r="G15" i="40"/>
  <c r="F6" i="40"/>
  <c r="H12" i="40"/>
  <c r="H15" i="40"/>
  <c r="G6" i="40"/>
  <c r="I19" i="41" l="1"/>
  <c r="D21" i="47"/>
  <c r="D23" i="47" s="1"/>
  <c r="D27" i="47" s="1"/>
  <c r="D31" i="47" s="1"/>
  <c r="G21" i="45"/>
  <c r="G23" i="45" s="1"/>
  <c r="G24" i="45" s="1"/>
  <c r="F9" i="40"/>
  <c r="I19" i="49"/>
  <c r="E9" i="41"/>
  <c r="D9" i="41"/>
  <c r="I18" i="49"/>
  <c r="H21" i="49"/>
  <c r="H23" i="49" s="1"/>
  <c r="H24" i="49" s="1"/>
  <c r="E21" i="49"/>
  <c r="E23" i="49" s="1"/>
  <c r="E27" i="49" s="1"/>
  <c r="E31" i="49" s="1"/>
  <c r="F21" i="49"/>
  <c r="F23" i="49" s="1"/>
  <c r="F24" i="49" s="1"/>
  <c r="H21" i="48"/>
  <c r="H23" i="48" s="1"/>
  <c r="H24" i="48" s="1"/>
  <c r="C27" i="48"/>
  <c r="C31" i="48" s="1"/>
  <c r="C33" i="48" s="1"/>
  <c r="F21" i="48"/>
  <c r="F23" i="48" s="1"/>
  <c r="F24" i="48" s="1"/>
  <c r="I18" i="48"/>
  <c r="D21" i="48"/>
  <c r="D23" i="48" s="1"/>
  <c r="D24" i="48" s="1"/>
  <c r="I17" i="48"/>
  <c r="H21" i="47"/>
  <c r="H23" i="47" s="1"/>
  <c r="H24" i="47" s="1"/>
  <c r="E21" i="47"/>
  <c r="E23" i="47" s="1"/>
  <c r="E24" i="47" s="1"/>
  <c r="I17" i="47"/>
  <c r="F21" i="47"/>
  <c r="F23" i="47" s="1"/>
  <c r="F24" i="47" s="1"/>
  <c r="I18" i="47"/>
  <c r="I14" i="46"/>
  <c r="I17" i="46"/>
  <c r="E21" i="46"/>
  <c r="E23" i="46" s="1"/>
  <c r="E24" i="46" s="1"/>
  <c r="D21" i="46"/>
  <c r="D23" i="46" s="1"/>
  <c r="D24" i="46" s="1"/>
  <c r="F21" i="46"/>
  <c r="F23" i="46" s="1"/>
  <c r="F24" i="46" s="1"/>
  <c r="I15" i="41"/>
  <c r="I14" i="45"/>
  <c r="H21" i="45"/>
  <c r="H23" i="45" s="1"/>
  <c r="H24" i="45" s="1"/>
  <c r="H21" i="44"/>
  <c r="H23" i="44" s="1"/>
  <c r="H24" i="44" s="1"/>
  <c r="C24" i="44"/>
  <c r="I17" i="44"/>
  <c r="I18" i="44"/>
  <c r="F21" i="44"/>
  <c r="F23" i="44" s="1"/>
  <c r="F24" i="44" s="1"/>
  <c r="D21" i="44"/>
  <c r="D23" i="44" s="1"/>
  <c r="D27" i="44" s="1"/>
  <c r="D31" i="44" s="1"/>
  <c r="I13" i="40"/>
  <c r="D9" i="40"/>
  <c r="G9" i="40"/>
  <c r="E54" i="40" s="1"/>
  <c r="E55" i="40" s="1"/>
  <c r="E57" i="40" s="1"/>
  <c r="C27" i="42"/>
  <c r="C31" i="42" s="1"/>
  <c r="C33" i="42" s="1"/>
  <c r="C35" i="42" s="1"/>
  <c r="E21" i="42"/>
  <c r="E23" i="42" s="1"/>
  <c r="E24" i="42" s="1"/>
  <c r="H21" i="42"/>
  <c r="H23" i="42" s="1"/>
  <c r="H24" i="42" s="1"/>
  <c r="I14" i="42"/>
  <c r="I21" i="42" s="1"/>
  <c r="I23" i="42" s="1"/>
  <c r="I24" i="42" s="1"/>
  <c r="I17" i="42"/>
  <c r="D21" i="42"/>
  <c r="D23" i="42" s="1"/>
  <c r="D24" i="42" s="1"/>
  <c r="I17" i="49"/>
  <c r="D21" i="49"/>
  <c r="D23" i="49" s="1"/>
  <c r="A14" i="49"/>
  <c r="G21" i="49"/>
  <c r="G23" i="49" s="1"/>
  <c r="G24" i="49" s="1"/>
  <c r="C24" i="49"/>
  <c r="C27" i="49"/>
  <c r="C31" i="49" s="1"/>
  <c r="I14" i="49"/>
  <c r="A26" i="49"/>
  <c r="H26" i="49"/>
  <c r="A26" i="48"/>
  <c r="H26" i="48"/>
  <c r="I19" i="48"/>
  <c r="G21" i="48"/>
  <c r="G23" i="48" s="1"/>
  <c r="G24" i="48" s="1"/>
  <c r="E21" i="48"/>
  <c r="E23" i="48" s="1"/>
  <c r="D24" i="47"/>
  <c r="I14" i="47"/>
  <c r="A26" i="47"/>
  <c r="H26" i="47"/>
  <c r="G21" i="47"/>
  <c r="G23" i="47" s="1"/>
  <c r="G24" i="47" s="1"/>
  <c r="C24" i="47"/>
  <c r="C27" i="47"/>
  <c r="C31" i="47" s="1"/>
  <c r="I18" i="46"/>
  <c r="A26" i="46"/>
  <c r="H26" i="46"/>
  <c r="H21" i="46"/>
  <c r="H23" i="46" s="1"/>
  <c r="H24" i="46" s="1"/>
  <c r="G21" i="46"/>
  <c r="G23" i="46" s="1"/>
  <c r="G24" i="46" s="1"/>
  <c r="C24" i="46"/>
  <c r="C27" i="46"/>
  <c r="C31" i="46" s="1"/>
  <c r="D27" i="45"/>
  <c r="D31" i="45" s="1"/>
  <c r="D24" i="45"/>
  <c r="E24" i="45"/>
  <c r="E27" i="45"/>
  <c r="E31" i="45" s="1"/>
  <c r="F24" i="45"/>
  <c r="F27" i="45"/>
  <c r="F31" i="45" s="1"/>
  <c r="C33" i="45"/>
  <c r="C35" i="45" s="1"/>
  <c r="I17" i="45"/>
  <c r="I21" i="45" s="1"/>
  <c r="I23" i="45" s="1"/>
  <c r="I24" i="45" s="1"/>
  <c r="G27" i="45"/>
  <c r="H26" i="45"/>
  <c r="A26" i="45"/>
  <c r="E24" i="44"/>
  <c r="E27" i="44"/>
  <c r="E31" i="44" s="1"/>
  <c r="I14" i="44"/>
  <c r="A14" i="44"/>
  <c r="G21" i="44"/>
  <c r="G23" i="44" s="1"/>
  <c r="G24" i="44" s="1"/>
  <c r="A26" i="44"/>
  <c r="H26" i="44"/>
  <c r="C33" i="44"/>
  <c r="C35" i="44" s="1"/>
  <c r="F24" i="42"/>
  <c r="F27" i="42"/>
  <c r="F31" i="42" s="1"/>
  <c r="H26" i="42"/>
  <c r="A26" i="42"/>
  <c r="G21" i="42"/>
  <c r="G23" i="42" s="1"/>
  <c r="G24" i="42" s="1"/>
  <c r="I12" i="41"/>
  <c r="G11" i="41"/>
  <c r="E11" i="41"/>
  <c r="F11" i="41"/>
  <c r="D11" i="41"/>
  <c r="G9" i="41"/>
  <c r="A19" i="41" s="1"/>
  <c r="F9" i="41"/>
  <c r="E9" i="40"/>
  <c r="I7" i="40"/>
  <c r="I13" i="41"/>
  <c r="I7" i="41"/>
  <c r="G26" i="41"/>
  <c r="I6" i="41"/>
  <c r="I15" i="40"/>
  <c r="I12" i="40"/>
  <c r="E71" i="40"/>
  <c r="E72" i="40" s="1"/>
  <c r="F72" i="40" s="1"/>
  <c r="H19" i="40"/>
  <c r="G26" i="40"/>
  <c r="I6" i="40"/>
  <c r="D13" i="38"/>
  <c r="E13" i="38" s="1"/>
  <c r="F13" i="38" s="1"/>
  <c r="G13" i="38" s="1"/>
  <c r="H13" i="38" s="1"/>
  <c r="G15" i="38"/>
  <c r="E70" i="38"/>
  <c r="E68" i="38"/>
  <c r="F65" i="38"/>
  <c r="F63" i="38"/>
  <c r="F68" i="38" s="1"/>
  <c r="E48" i="38"/>
  <c r="E46" i="38"/>
  <c r="E42" i="38"/>
  <c r="D26" i="38"/>
  <c r="E26" i="38" s="1"/>
  <c r="D13" i="37"/>
  <c r="E13" i="37" s="1"/>
  <c r="E70" i="37"/>
  <c r="E68" i="37"/>
  <c r="F65" i="37"/>
  <c r="F63" i="37"/>
  <c r="F68" i="37" s="1"/>
  <c r="E48" i="37"/>
  <c r="E46" i="37"/>
  <c r="E42" i="37"/>
  <c r="E26" i="37"/>
  <c r="F26" i="37" s="1"/>
  <c r="D26" i="37"/>
  <c r="H12" i="36"/>
  <c r="D13" i="36"/>
  <c r="E13" i="36" s="1"/>
  <c r="G6" i="36"/>
  <c r="E70" i="36"/>
  <c r="E68" i="36"/>
  <c r="F65" i="36"/>
  <c r="F63" i="36"/>
  <c r="F68" i="36" s="1"/>
  <c r="E48" i="36"/>
  <c r="E46" i="36"/>
  <c r="E42" i="36"/>
  <c r="D26" i="36"/>
  <c r="E26" i="36" s="1"/>
  <c r="D7" i="36"/>
  <c r="D13" i="35"/>
  <c r="E13" i="35" s="1"/>
  <c r="F13" i="35" s="1"/>
  <c r="G13" i="35" s="1"/>
  <c r="H13" i="35" s="1"/>
  <c r="E70" i="35"/>
  <c r="F68" i="35"/>
  <c r="E68" i="35"/>
  <c r="F65" i="35"/>
  <c r="F63" i="35"/>
  <c r="E48" i="35"/>
  <c r="E46" i="35"/>
  <c r="E42" i="35"/>
  <c r="D26" i="35"/>
  <c r="E26" i="35" s="1"/>
  <c r="D19" i="31"/>
  <c r="E19" i="31" s="1"/>
  <c r="F19" i="31" s="1"/>
  <c r="G19" i="31" s="1"/>
  <c r="D19" i="30"/>
  <c r="E19" i="30" s="1"/>
  <c r="F19" i="30" s="1"/>
  <c r="G19" i="30" s="1"/>
  <c r="D19" i="29"/>
  <c r="E19" i="29" s="1"/>
  <c r="F19" i="29" s="1"/>
  <c r="G19" i="29" s="1"/>
  <c r="D19" i="28"/>
  <c r="E19" i="28" s="1"/>
  <c r="F19" i="28" s="1"/>
  <c r="G19" i="28" s="1"/>
  <c r="D19" i="27"/>
  <c r="E19" i="27" s="1"/>
  <c r="F19" i="27" s="1"/>
  <c r="G19" i="27" s="1"/>
  <c r="I26" i="26"/>
  <c r="E19" i="26"/>
  <c r="F19" i="26" s="1"/>
  <c r="D19" i="26"/>
  <c r="D19" i="25"/>
  <c r="E19" i="25" s="1"/>
  <c r="F19" i="25" s="1"/>
  <c r="D19" i="23"/>
  <c r="E19" i="23" s="1"/>
  <c r="F19" i="23" s="1"/>
  <c r="D19" i="21"/>
  <c r="E19" i="21" s="1"/>
  <c r="F19" i="21" s="1"/>
  <c r="G19" i="21" s="1"/>
  <c r="D19" i="20"/>
  <c r="E19" i="20" s="1"/>
  <c r="F19" i="20" s="1"/>
  <c r="G19" i="20" s="1"/>
  <c r="H15" i="20"/>
  <c r="E19" i="19"/>
  <c r="F19" i="19"/>
  <c r="G19" i="19"/>
  <c r="E71" i="19" s="1"/>
  <c r="E72" i="19" s="1"/>
  <c r="F72" i="19" s="1"/>
  <c r="H19" i="19"/>
  <c r="D19" i="19"/>
  <c r="E19" i="18"/>
  <c r="F19" i="18"/>
  <c r="G19" i="18"/>
  <c r="E71" i="18" s="1"/>
  <c r="E72" i="18" s="1"/>
  <c r="F72" i="18" s="1"/>
  <c r="H19" i="18"/>
  <c r="D19" i="18"/>
  <c r="E19" i="17"/>
  <c r="F19" i="17"/>
  <c r="G19" i="17"/>
  <c r="E71" i="17" s="1"/>
  <c r="E72" i="17" s="1"/>
  <c r="F72" i="17" s="1"/>
  <c r="H19" i="17"/>
  <c r="D19" i="17"/>
  <c r="E19" i="16"/>
  <c r="F19" i="16"/>
  <c r="G19" i="16"/>
  <c r="H19" i="16"/>
  <c r="D19" i="16"/>
  <c r="E19" i="4"/>
  <c r="F19" i="4"/>
  <c r="G19" i="4"/>
  <c r="H19" i="4"/>
  <c r="D19" i="4"/>
  <c r="E70" i="31"/>
  <c r="E68" i="31"/>
  <c r="F65" i="31"/>
  <c r="F63" i="31"/>
  <c r="F68" i="31" s="1"/>
  <c r="E48" i="31"/>
  <c r="E46" i="31"/>
  <c r="E42" i="31"/>
  <c r="D26" i="31"/>
  <c r="E26" i="31" s="1"/>
  <c r="H15" i="31"/>
  <c r="G15" i="31"/>
  <c r="F15" i="31"/>
  <c r="E15" i="31"/>
  <c r="D15" i="31"/>
  <c r="D13" i="31"/>
  <c r="E13" i="31" s="1"/>
  <c r="F13" i="31" s="1"/>
  <c r="G13" i="31" s="1"/>
  <c r="H13" i="31" s="1"/>
  <c r="H12" i="31"/>
  <c r="G12" i="31"/>
  <c r="F12" i="31"/>
  <c r="E12" i="31"/>
  <c r="D12" i="31"/>
  <c r="C11" i="31"/>
  <c r="C11" i="38" s="1"/>
  <c r="C9" i="31"/>
  <c r="C18" i="31" s="1"/>
  <c r="H7" i="31"/>
  <c r="G7" i="31"/>
  <c r="F7" i="31"/>
  <c r="E7" i="31"/>
  <c r="D7" i="31"/>
  <c r="H6" i="31"/>
  <c r="G6" i="31"/>
  <c r="F6" i="31"/>
  <c r="E6" i="31"/>
  <c r="D6" i="31"/>
  <c r="E70" i="30"/>
  <c r="E68" i="30"/>
  <c r="F65" i="30"/>
  <c r="F63" i="30"/>
  <c r="F68" i="30" s="1"/>
  <c r="E48" i="30"/>
  <c r="E46" i="30"/>
  <c r="E42" i="30"/>
  <c r="D26" i="30"/>
  <c r="E26" i="30" s="1"/>
  <c r="H15" i="30"/>
  <c r="G15" i="30"/>
  <c r="F15" i="30"/>
  <c r="E15" i="30"/>
  <c r="D15" i="30"/>
  <c r="D13" i="30"/>
  <c r="E13" i="30" s="1"/>
  <c r="F13" i="30" s="1"/>
  <c r="G13" i="30" s="1"/>
  <c r="H13" i="30" s="1"/>
  <c r="H12" i="30"/>
  <c r="G12" i="30"/>
  <c r="F12" i="30"/>
  <c r="E12" i="30"/>
  <c r="D12" i="30"/>
  <c r="C9" i="30"/>
  <c r="C17" i="30" s="1"/>
  <c r="H7" i="30"/>
  <c r="G7" i="30"/>
  <c r="F7" i="30"/>
  <c r="E7" i="30"/>
  <c r="D7" i="30"/>
  <c r="H6" i="30"/>
  <c r="G6" i="30"/>
  <c r="F6" i="30"/>
  <c r="E6" i="30"/>
  <c r="D6" i="30"/>
  <c r="E70" i="29"/>
  <c r="E68" i="29"/>
  <c r="F65" i="29"/>
  <c r="F63" i="29"/>
  <c r="E48" i="29"/>
  <c r="E46" i="29"/>
  <c r="E42" i="29"/>
  <c r="D26" i="29"/>
  <c r="E26" i="29" s="1"/>
  <c r="H15" i="29"/>
  <c r="G15" i="29"/>
  <c r="F15" i="29"/>
  <c r="E15" i="29"/>
  <c r="D15" i="29"/>
  <c r="D13" i="29"/>
  <c r="H12" i="29"/>
  <c r="G12" i="29"/>
  <c r="F12" i="29"/>
  <c r="E12" i="29"/>
  <c r="D12" i="29"/>
  <c r="C9" i="29"/>
  <c r="C17" i="29" s="1"/>
  <c r="H7" i="29"/>
  <c r="G7" i="29"/>
  <c r="F7" i="29"/>
  <c r="E7" i="29"/>
  <c r="D7" i="29"/>
  <c r="H6" i="29"/>
  <c r="G6" i="29"/>
  <c r="F6" i="29"/>
  <c r="E6" i="29"/>
  <c r="D6" i="29"/>
  <c r="E70" i="28"/>
  <c r="E68" i="28"/>
  <c r="F65" i="28"/>
  <c r="F63" i="28"/>
  <c r="F68" i="28" s="1"/>
  <c r="E48" i="28"/>
  <c r="E46" i="28"/>
  <c r="E42" i="28"/>
  <c r="D26" i="28"/>
  <c r="E26" i="28" s="1"/>
  <c r="H15" i="28"/>
  <c r="G15" i="28"/>
  <c r="F15" i="28"/>
  <c r="E15" i="28"/>
  <c r="D15" i="28"/>
  <c r="D13" i="28"/>
  <c r="H12" i="28"/>
  <c r="G12" i="28"/>
  <c r="F12" i="28"/>
  <c r="E12" i="28"/>
  <c r="D12" i="28"/>
  <c r="C9" i="28"/>
  <c r="C17" i="28" s="1"/>
  <c r="H7" i="28"/>
  <c r="G7" i="28"/>
  <c r="F7" i="28"/>
  <c r="E7" i="28"/>
  <c r="D7" i="28"/>
  <c r="H6" i="28"/>
  <c r="G6" i="28"/>
  <c r="F6" i="28"/>
  <c r="E6" i="28"/>
  <c r="D6" i="28"/>
  <c r="E70" i="27"/>
  <c r="E68" i="27"/>
  <c r="F65" i="27"/>
  <c r="F63" i="27"/>
  <c r="F68" i="27" s="1"/>
  <c r="E48" i="27"/>
  <c r="E46" i="27"/>
  <c r="E42" i="27"/>
  <c r="D26" i="27"/>
  <c r="E26" i="27" s="1"/>
  <c r="F26" i="27" s="1"/>
  <c r="G26" i="27" s="1"/>
  <c r="H26" i="27" s="1"/>
  <c r="I26" i="27" s="1"/>
  <c r="H15" i="27"/>
  <c r="G15" i="27"/>
  <c r="F15" i="27"/>
  <c r="E15" i="27"/>
  <c r="D15" i="27"/>
  <c r="D13" i="27"/>
  <c r="H12" i="27"/>
  <c r="G12" i="27"/>
  <c r="F12" i="27"/>
  <c r="E12" i="27"/>
  <c r="D12" i="27"/>
  <c r="C9" i="27"/>
  <c r="C17" i="27" s="1"/>
  <c r="H7" i="27"/>
  <c r="G7" i="27"/>
  <c r="F7" i="27"/>
  <c r="E7" i="27"/>
  <c r="D7" i="27"/>
  <c r="H6" i="27"/>
  <c r="G6" i="27"/>
  <c r="G9" i="27" s="1"/>
  <c r="F6" i="27"/>
  <c r="E6" i="27"/>
  <c r="D6" i="27"/>
  <c r="C11" i="26"/>
  <c r="C11" i="37" s="1"/>
  <c r="E70" i="26"/>
  <c r="E68" i="26"/>
  <c r="F65" i="26"/>
  <c r="F63" i="26"/>
  <c r="F68" i="26" s="1"/>
  <c r="E48" i="26"/>
  <c r="E46" i="26"/>
  <c r="E42" i="26"/>
  <c r="E26" i="26"/>
  <c r="F26" i="26" s="1"/>
  <c r="G26" i="26" s="1"/>
  <c r="H26" i="26" s="1"/>
  <c r="D26" i="26"/>
  <c r="H15" i="26"/>
  <c r="D13" i="26"/>
  <c r="H12" i="26"/>
  <c r="G12" i="26"/>
  <c r="F12" i="26"/>
  <c r="E12" i="26"/>
  <c r="D12" i="26"/>
  <c r="C9" i="26"/>
  <c r="C17" i="26" s="1"/>
  <c r="H7" i="26"/>
  <c r="G7" i="26"/>
  <c r="F7" i="26"/>
  <c r="E7" i="26"/>
  <c r="D7" i="26"/>
  <c r="H6" i="26"/>
  <c r="G6" i="26"/>
  <c r="F6" i="26"/>
  <c r="F9" i="26" s="1"/>
  <c r="E6" i="26"/>
  <c r="E9" i="26" s="1"/>
  <c r="D6" i="26"/>
  <c r="E70" i="25"/>
  <c r="E68" i="25"/>
  <c r="F65" i="25"/>
  <c r="F63" i="25"/>
  <c r="F68" i="25" s="1"/>
  <c r="E48" i="25"/>
  <c r="E46" i="25"/>
  <c r="E42" i="25"/>
  <c r="D26" i="25"/>
  <c r="E26" i="25" s="1"/>
  <c r="D13" i="25"/>
  <c r="H12" i="25"/>
  <c r="G12" i="25"/>
  <c r="F12" i="25"/>
  <c r="E12" i="25"/>
  <c r="D12" i="25"/>
  <c r="C9" i="25"/>
  <c r="C17" i="25" s="1"/>
  <c r="H7" i="25"/>
  <c r="G7" i="25"/>
  <c r="F7" i="25"/>
  <c r="E7" i="25"/>
  <c r="D7" i="25"/>
  <c r="H6" i="25"/>
  <c r="G6" i="25"/>
  <c r="F6" i="25"/>
  <c r="E6" i="25"/>
  <c r="D6" i="25"/>
  <c r="C11" i="24"/>
  <c r="C11" i="35" s="1"/>
  <c r="E71" i="24"/>
  <c r="E72" i="24" s="1"/>
  <c r="F72" i="24" s="1"/>
  <c r="E70" i="24"/>
  <c r="E68" i="24"/>
  <c r="F65" i="24"/>
  <c r="F63" i="24"/>
  <c r="F68" i="24" s="1"/>
  <c r="E48" i="24"/>
  <c r="E46" i="24"/>
  <c r="E42" i="24"/>
  <c r="D26" i="24"/>
  <c r="E26" i="24" s="1"/>
  <c r="I19" i="24"/>
  <c r="H15" i="24"/>
  <c r="D13" i="24"/>
  <c r="H12" i="24"/>
  <c r="G12" i="24"/>
  <c r="F12" i="24"/>
  <c r="E12" i="24"/>
  <c r="D12" i="24"/>
  <c r="C9" i="24"/>
  <c r="C16" i="24" s="1"/>
  <c r="H7" i="24"/>
  <c r="G7" i="24"/>
  <c r="F7" i="24"/>
  <c r="E7" i="24"/>
  <c r="D7" i="24"/>
  <c r="H6" i="24"/>
  <c r="G6" i="24"/>
  <c r="F6" i="24"/>
  <c r="E6" i="24"/>
  <c r="D6" i="24"/>
  <c r="E70" i="23"/>
  <c r="F68" i="23"/>
  <c r="E68" i="23"/>
  <c r="F65" i="23"/>
  <c r="F63" i="23"/>
  <c r="E48" i="23"/>
  <c r="E46" i="23"/>
  <c r="E42" i="23"/>
  <c r="D26" i="23"/>
  <c r="E26" i="23" s="1"/>
  <c r="H15" i="23"/>
  <c r="D13" i="23"/>
  <c r="E13" i="23" s="1"/>
  <c r="F13" i="23" s="1"/>
  <c r="H12" i="23"/>
  <c r="G12" i="23"/>
  <c r="F12" i="23"/>
  <c r="E12" i="23"/>
  <c r="D12" i="23"/>
  <c r="C9" i="23"/>
  <c r="C17" i="23" s="1"/>
  <c r="H7" i="23"/>
  <c r="G7" i="23"/>
  <c r="F7" i="23"/>
  <c r="E7" i="23"/>
  <c r="D7" i="23"/>
  <c r="H6" i="23"/>
  <c r="G6" i="23"/>
  <c r="F6" i="23"/>
  <c r="E6" i="23"/>
  <c r="D6" i="23"/>
  <c r="H15" i="22"/>
  <c r="E71" i="22"/>
  <c r="E72" i="22" s="1"/>
  <c r="F72" i="22" s="1"/>
  <c r="E70" i="22"/>
  <c r="E68" i="22"/>
  <c r="F65" i="22"/>
  <c r="F63" i="22"/>
  <c r="E48" i="22"/>
  <c r="E46" i="22"/>
  <c r="E42" i="22"/>
  <c r="D26" i="22"/>
  <c r="E26" i="22" s="1"/>
  <c r="F26" i="22" s="1"/>
  <c r="G26" i="22" s="1"/>
  <c r="H26" i="22" s="1"/>
  <c r="I26" i="22" s="1"/>
  <c r="I19" i="22"/>
  <c r="E15" i="22"/>
  <c r="D13" i="22"/>
  <c r="H12" i="22"/>
  <c r="G12" i="22"/>
  <c r="F12" i="22"/>
  <c r="E12" i="22"/>
  <c r="D12" i="22"/>
  <c r="C9" i="22"/>
  <c r="C17" i="22" s="1"/>
  <c r="H7" i="22"/>
  <c r="G7" i="22"/>
  <c r="F7" i="22"/>
  <c r="E7" i="22"/>
  <c r="D7" i="22"/>
  <c r="H6" i="22"/>
  <c r="G6" i="22"/>
  <c r="F6" i="22"/>
  <c r="E6" i="22"/>
  <c r="D6" i="22"/>
  <c r="E70" i="21"/>
  <c r="E68" i="21"/>
  <c r="F65" i="21"/>
  <c r="F63" i="21"/>
  <c r="F68" i="21" s="1"/>
  <c r="E48" i="21"/>
  <c r="E46" i="21"/>
  <c r="E42" i="21"/>
  <c r="D26" i="21"/>
  <c r="E26" i="21" s="1"/>
  <c r="F26" i="21" s="1"/>
  <c r="G26" i="21" s="1"/>
  <c r="H26" i="21" s="1"/>
  <c r="I26" i="21" s="1"/>
  <c r="H15" i="21"/>
  <c r="E15" i="21"/>
  <c r="D13" i="21"/>
  <c r="E13" i="21" s="1"/>
  <c r="F13" i="21" s="1"/>
  <c r="G13" i="21" s="1"/>
  <c r="H13" i="21" s="1"/>
  <c r="H12" i="21"/>
  <c r="G12" i="21"/>
  <c r="F12" i="21"/>
  <c r="E12" i="21"/>
  <c r="D12" i="21"/>
  <c r="C11" i="21"/>
  <c r="C9" i="21"/>
  <c r="C17" i="21" s="1"/>
  <c r="H7" i="21"/>
  <c r="G7" i="21"/>
  <c r="F7" i="21"/>
  <c r="E7" i="21"/>
  <c r="D7" i="21"/>
  <c r="H6" i="21"/>
  <c r="G6" i="21"/>
  <c r="G9" i="21" s="1"/>
  <c r="F6" i="21"/>
  <c r="E6" i="21"/>
  <c r="D6" i="21"/>
  <c r="E70" i="20"/>
  <c r="E68" i="20"/>
  <c r="F65" i="20"/>
  <c r="F63" i="20"/>
  <c r="E48" i="20"/>
  <c r="E46" i="20"/>
  <c r="E42" i="20"/>
  <c r="D26" i="20"/>
  <c r="E26" i="20" s="1"/>
  <c r="D13" i="20"/>
  <c r="E13" i="20" s="1"/>
  <c r="F13" i="20" s="1"/>
  <c r="G13" i="20" s="1"/>
  <c r="H13" i="20" s="1"/>
  <c r="H12" i="20"/>
  <c r="G12" i="20"/>
  <c r="F12" i="20"/>
  <c r="E12" i="20"/>
  <c r="D12" i="20"/>
  <c r="C9" i="20"/>
  <c r="C17" i="20" s="1"/>
  <c r="H7" i="20"/>
  <c r="G7" i="20"/>
  <c r="F7" i="20"/>
  <c r="E7" i="20"/>
  <c r="D7" i="20"/>
  <c r="H6" i="20"/>
  <c r="G6" i="20"/>
  <c r="F6" i="20"/>
  <c r="E6" i="20"/>
  <c r="D6" i="20"/>
  <c r="C11" i="19"/>
  <c r="C11" i="40" s="1"/>
  <c r="E70" i="19"/>
  <c r="E68" i="19"/>
  <c r="F65" i="19"/>
  <c r="F63" i="19"/>
  <c r="E48" i="19"/>
  <c r="E46" i="19"/>
  <c r="E42" i="19"/>
  <c r="D26" i="19"/>
  <c r="E26" i="19" s="1"/>
  <c r="H15" i="19"/>
  <c r="D13" i="19"/>
  <c r="E13" i="19" s="1"/>
  <c r="F13" i="19" s="1"/>
  <c r="G13" i="19" s="1"/>
  <c r="H13" i="19" s="1"/>
  <c r="H12" i="19"/>
  <c r="G12" i="19"/>
  <c r="F12" i="19"/>
  <c r="E12" i="19"/>
  <c r="D12" i="19"/>
  <c r="C9" i="19"/>
  <c r="C17" i="19" s="1"/>
  <c r="H7" i="19"/>
  <c r="G7" i="19"/>
  <c r="F7" i="19"/>
  <c r="E7" i="19"/>
  <c r="D7" i="19"/>
  <c r="H6" i="19"/>
  <c r="G6" i="19"/>
  <c r="F6" i="19"/>
  <c r="E6" i="19"/>
  <c r="D6" i="19"/>
  <c r="E70" i="18"/>
  <c r="E68" i="18"/>
  <c r="F65" i="18"/>
  <c r="F63" i="18"/>
  <c r="E48" i="18"/>
  <c r="E46" i="18"/>
  <c r="E42" i="18"/>
  <c r="E26" i="18"/>
  <c r="F26" i="18" s="1"/>
  <c r="G26" i="18" s="1"/>
  <c r="H26" i="18" s="1"/>
  <c r="I26" i="18" s="1"/>
  <c r="D26" i="18"/>
  <c r="H15" i="18"/>
  <c r="D13" i="18"/>
  <c r="E13" i="18" s="1"/>
  <c r="F13" i="18" s="1"/>
  <c r="G13" i="18" s="1"/>
  <c r="H13" i="18" s="1"/>
  <c r="H12" i="18"/>
  <c r="G12" i="18"/>
  <c r="F12" i="18"/>
  <c r="E12" i="18"/>
  <c r="D12" i="18"/>
  <c r="C9" i="18"/>
  <c r="C17" i="18" s="1"/>
  <c r="C17" i="40" s="1"/>
  <c r="H7" i="18"/>
  <c r="G7" i="18"/>
  <c r="F7" i="18"/>
  <c r="E7" i="18"/>
  <c r="D7" i="18"/>
  <c r="H6" i="18"/>
  <c r="G6" i="18"/>
  <c r="F6" i="18"/>
  <c r="E6" i="18"/>
  <c r="D6" i="18"/>
  <c r="E70" i="17"/>
  <c r="E68" i="17"/>
  <c r="F65" i="17"/>
  <c r="F63" i="17"/>
  <c r="F68" i="17" s="1"/>
  <c r="E48" i="17"/>
  <c r="E46" i="17"/>
  <c r="E42" i="17"/>
  <c r="D26" i="17"/>
  <c r="E26" i="17" s="1"/>
  <c r="D13" i="17"/>
  <c r="E13" i="17" s="1"/>
  <c r="F13" i="17" s="1"/>
  <c r="G13" i="17" s="1"/>
  <c r="H13" i="17" s="1"/>
  <c r="H12" i="17"/>
  <c r="G12" i="17"/>
  <c r="F12" i="17"/>
  <c r="E12" i="17"/>
  <c r="D12" i="17"/>
  <c r="C9" i="17"/>
  <c r="C17" i="17" s="1"/>
  <c r="H7" i="17"/>
  <c r="G7" i="17"/>
  <c r="F7" i="17"/>
  <c r="E7" i="17"/>
  <c r="D7" i="17"/>
  <c r="H6" i="17"/>
  <c r="G6" i="17"/>
  <c r="F6" i="17"/>
  <c r="F9" i="17" s="1"/>
  <c r="E6" i="17"/>
  <c r="D6" i="17"/>
  <c r="E12" i="16"/>
  <c r="F12" i="16"/>
  <c r="G12" i="16"/>
  <c r="H12" i="16"/>
  <c r="D12" i="16"/>
  <c r="D13" i="16"/>
  <c r="E13" i="16" s="1"/>
  <c r="F13" i="16" s="1"/>
  <c r="G13" i="16" s="1"/>
  <c r="H13" i="16" s="1"/>
  <c r="E24" i="49" l="1"/>
  <c r="C17" i="41"/>
  <c r="G17" i="41" s="1"/>
  <c r="A17" i="41" s="1"/>
  <c r="H9" i="20"/>
  <c r="I15" i="29"/>
  <c r="F68" i="29"/>
  <c r="F68" i="19"/>
  <c r="F68" i="18"/>
  <c r="C17" i="37"/>
  <c r="F68" i="22"/>
  <c r="D9" i="24"/>
  <c r="E9" i="24"/>
  <c r="I19" i="19"/>
  <c r="E9" i="17"/>
  <c r="I21" i="49"/>
  <c r="I23" i="49" s="1"/>
  <c r="I24" i="49" s="1"/>
  <c r="F27" i="49"/>
  <c r="F31" i="49" s="1"/>
  <c r="F33" i="49" s="1"/>
  <c r="F35" i="49" s="1"/>
  <c r="F27" i="48"/>
  <c r="F31" i="48" s="1"/>
  <c r="F33" i="48" s="1"/>
  <c r="F35" i="48" s="1"/>
  <c r="D27" i="48"/>
  <c r="D31" i="48" s="1"/>
  <c r="D33" i="48" s="1"/>
  <c r="D35" i="48" s="1"/>
  <c r="C35" i="48"/>
  <c r="G27" i="48"/>
  <c r="G31" i="48" s="1"/>
  <c r="A31" i="48" s="1"/>
  <c r="I21" i="48"/>
  <c r="I23" i="48" s="1"/>
  <c r="I24" i="48" s="1"/>
  <c r="F27" i="47"/>
  <c r="F31" i="47" s="1"/>
  <c r="F33" i="47" s="1"/>
  <c r="F35" i="47" s="1"/>
  <c r="E27" i="47"/>
  <c r="E31" i="47" s="1"/>
  <c r="E33" i="47" s="1"/>
  <c r="E35" i="47" s="1"/>
  <c r="G27" i="47"/>
  <c r="G31" i="47" s="1"/>
  <c r="A31" i="47" s="1"/>
  <c r="F27" i="46"/>
  <c r="F31" i="46" s="1"/>
  <c r="F33" i="46" s="1"/>
  <c r="F35" i="46" s="1"/>
  <c r="D27" i="46"/>
  <c r="D31" i="46" s="1"/>
  <c r="D33" i="46" s="1"/>
  <c r="D35" i="46" s="1"/>
  <c r="E27" i="46"/>
  <c r="E31" i="46" s="1"/>
  <c r="E33" i="46" s="1"/>
  <c r="E35" i="46" s="1"/>
  <c r="A12" i="40"/>
  <c r="F27" i="44"/>
  <c r="F31" i="44" s="1"/>
  <c r="F33" i="44" s="1"/>
  <c r="D24" i="44"/>
  <c r="G27" i="44"/>
  <c r="G31" i="44" s="1"/>
  <c r="A31" i="44" s="1"/>
  <c r="A19" i="40"/>
  <c r="H9" i="31"/>
  <c r="E9" i="27"/>
  <c r="I7" i="27"/>
  <c r="F9" i="25"/>
  <c r="I7" i="28"/>
  <c r="E27" i="42"/>
  <c r="E31" i="42" s="1"/>
  <c r="E33" i="42" s="1"/>
  <c r="E35" i="42" s="1"/>
  <c r="D27" i="42"/>
  <c r="D31" i="42" s="1"/>
  <c r="D33" i="42" s="1"/>
  <c r="G27" i="49"/>
  <c r="D24" i="49"/>
  <c r="D27" i="49"/>
  <c r="D31" i="49" s="1"/>
  <c r="C33" i="49"/>
  <c r="C35" i="49" s="1"/>
  <c r="E33" i="49"/>
  <c r="E35" i="49" s="1"/>
  <c r="H27" i="49"/>
  <c r="H31" i="49" s="1"/>
  <c r="H27" i="48"/>
  <c r="H31" i="48" s="1"/>
  <c r="E24" i="48"/>
  <c r="E27" i="48"/>
  <c r="E31" i="48" s="1"/>
  <c r="C33" i="47"/>
  <c r="C35" i="47" s="1"/>
  <c r="H27" i="47"/>
  <c r="H31" i="47" s="1"/>
  <c r="I19" i="47"/>
  <c r="I21" i="47" s="1"/>
  <c r="I23" i="47" s="1"/>
  <c r="I24" i="47" s="1"/>
  <c r="D33" i="47"/>
  <c r="D35" i="47" s="1"/>
  <c r="H27" i="46"/>
  <c r="H31" i="46" s="1"/>
  <c r="G27" i="46"/>
  <c r="C33" i="46"/>
  <c r="I19" i="46"/>
  <c r="I21" i="46" s="1"/>
  <c r="I23" i="46" s="1"/>
  <c r="I24" i="46" s="1"/>
  <c r="F33" i="45"/>
  <c r="F35" i="45" s="1"/>
  <c r="E33" i="45"/>
  <c r="E35" i="45" s="1"/>
  <c r="H27" i="45"/>
  <c r="H31" i="45" s="1"/>
  <c r="A27" i="45"/>
  <c r="G31" i="45"/>
  <c r="A31" i="45" s="1"/>
  <c r="D33" i="45"/>
  <c r="D35" i="45"/>
  <c r="D33" i="44"/>
  <c r="D35" i="44" s="1"/>
  <c r="E33" i="44"/>
  <c r="E35" i="44" s="1"/>
  <c r="H27" i="44"/>
  <c r="H31" i="44" s="1"/>
  <c r="H27" i="42"/>
  <c r="H31" i="42" s="1"/>
  <c r="G27" i="42"/>
  <c r="F33" i="42"/>
  <c r="F35" i="42" s="1"/>
  <c r="I12" i="22"/>
  <c r="I11" i="41"/>
  <c r="E54" i="41"/>
  <c r="E55" i="41" s="1"/>
  <c r="E57" i="41" s="1"/>
  <c r="E60" i="41" s="1"/>
  <c r="A11" i="41"/>
  <c r="A12" i="41"/>
  <c r="I9" i="41"/>
  <c r="D17" i="41"/>
  <c r="I9" i="40"/>
  <c r="E17" i="40"/>
  <c r="E9" i="18"/>
  <c r="H9" i="28"/>
  <c r="F9" i="21"/>
  <c r="I7" i="21"/>
  <c r="C11" i="36"/>
  <c r="E11" i="36" s="1"/>
  <c r="A26" i="41"/>
  <c r="H26" i="41"/>
  <c r="E60" i="40"/>
  <c r="E59" i="40"/>
  <c r="A26" i="40"/>
  <c r="H26" i="40"/>
  <c r="I19" i="40"/>
  <c r="G12" i="35"/>
  <c r="I15" i="31"/>
  <c r="I6" i="31"/>
  <c r="D11" i="31"/>
  <c r="D9" i="31"/>
  <c r="I15" i="30"/>
  <c r="F12" i="38"/>
  <c r="D9" i="30"/>
  <c r="G9" i="30"/>
  <c r="A12" i="30" s="1"/>
  <c r="H9" i="30"/>
  <c r="H15" i="38"/>
  <c r="G9" i="29"/>
  <c r="A19" i="29" s="1"/>
  <c r="H9" i="29"/>
  <c r="D9" i="29"/>
  <c r="I15" i="28"/>
  <c r="I12" i="28"/>
  <c r="E9" i="28"/>
  <c r="F9" i="28"/>
  <c r="G9" i="28"/>
  <c r="A26" i="28" s="1"/>
  <c r="I6" i="28"/>
  <c r="I9" i="28" s="1"/>
  <c r="I15" i="27"/>
  <c r="D12" i="38"/>
  <c r="H12" i="38"/>
  <c r="G12" i="38"/>
  <c r="I6" i="27"/>
  <c r="D6" i="38"/>
  <c r="D15" i="38"/>
  <c r="E15" i="38"/>
  <c r="F15" i="38"/>
  <c r="E12" i="38"/>
  <c r="G9" i="26"/>
  <c r="A26" i="26" s="1"/>
  <c r="H9" i="26"/>
  <c r="E6" i="38"/>
  <c r="E9" i="25"/>
  <c r="F9" i="24"/>
  <c r="H9" i="24"/>
  <c r="D12" i="37"/>
  <c r="G12" i="37"/>
  <c r="D7" i="37"/>
  <c r="E9" i="23"/>
  <c r="E12" i="37"/>
  <c r="F12" i="37"/>
  <c r="H12" i="37"/>
  <c r="E7" i="37"/>
  <c r="F7" i="37"/>
  <c r="G7" i="37"/>
  <c r="H7" i="37"/>
  <c r="H9" i="22"/>
  <c r="C9" i="37"/>
  <c r="D11" i="37"/>
  <c r="D6" i="37"/>
  <c r="H6" i="36"/>
  <c r="H19" i="20"/>
  <c r="E71" i="20"/>
  <c r="E72" i="20" s="1"/>
  <c r="F72" i="20" s="1"/>
  <c r="E7" i="36"/>
  <c r="G7" i="36"/>
  <c r="G9" i="36" s="1"/>
  <c r="E54" i="36" s="1"/>
  <c r="E55" i="36" s="1"/>
  <c r="E57" i="36" s="1"/>
  <c r="D12" i="36"/>
  <c r="F12" i="36"/>
  <c r="G9" i="19"/>
  <c r="F7" i="36"/>
  <c r="I19" i="18"/>
  <c r="G11" i="18"/>
  <c r="I19" i="17"/>
  <c r="E15" i="35"/>
  <c r="D9" i="17"/>
  <c r="G9" i="17"/>
  <c r="A19" i="17" s="1"/>
  <c r="G6" i="35"/>
  <c r="H6" i="35"/>
  <c r="F15" i="35"/>
  <c r="H12" i="35"/>
  <c r="D12" i="35"/>
  <c r="E12" i="35"/>
  <c r="F12" i="35"/>
  <c r="F7" i="35"/>
  <c r="D6" i="35"/>
  <c r="E6" i="35"/>
  <c r="F6" i="35"/>
  <c r="D7" i="38"/>
  <c r="E7" i="38"/>
  <c r="F7" i="38"/>
  <c r="G7" i="38"/>
  <c r="H7" i="38"/>
  <c r="F6" i="38"/>
  <c r="G6" i="38"/>
  <c r="H6" i="38"/>
  <c r="C9" i="38"/>
  <c r="I13" i="38"/>
  <c r="F26" i="38"/>
  <c r="D19" i="38"/>
  <c r="E19" i="38" s="1"/>
  <c r="F19" i="38" s="1"/>
  <c r="G19" i="38" s="1"/>
  <c r="E6" i="37"/>
  <c r="F6" i="37"/>
  <c r="G6" i="37"/>
  <c r="H6" i="37"/>
  <c r="F13" i="37"/>
  <c r="G13" i="37" s="1"/>
  <c r="H13" i="37" s="1"/>
  <c r="G26" i="37"/>
  <c r="F15" i="37"/>
  <c r="D15" i="37"/>
  <c r="D19" i="37"/>
  <c r="E19" i="37" s="1"/>
  <c r="F19" i="37" s="1"/>
  <c r="G19" i="37" s="1"/>
  <c r="G15" i="37"/>
  <c r="E15" i="37"/>
  <c r="H15" i="37"/>
  <c r="E12" i="36"/>
  <c r="G12" i="36"/>
  <c r="H7" i="36"/>
  <c r="C9" i="36"/>
  <c r="D6" i="36"/>
  <c r="D9" i="36" s="1"/>
  <c r="E6" i="36"/>
  <c r="F6" i="36"/>
  <c r="F26" i="36"/>
  <c r="F13" i="36"/>
  <c r="G13" i="36" s="1"/>
  <c r="H13" i="36" s="1"/>
  <c r="D15" i="36"/>
  <c r="E15" i="36"/>
  <c r="D19" i="36"/>
  <c r="E19" i="36" s="1"/>
  <c r="F19" i="36" s="1"/>
  <c r="G19" i="36" s="1"/>
  <c r="F15" i="36"/>
  <c r="G15" i="36"/>
  <c r="H15" i="36"/>
  <c r="F19" i="35"/>
  <c r="E19" i="35"/>
  <c r="G7" i="35"/>
  <c r="C9" i="35"/>
  <c r="H7" i="35"/>
  <c r="D7" i="35"/>
  <c r="E7" i="35"/>
  <c r="F26" i="35"/>
  <c r="I13" i="35"/>
  <c r="D15" i="35"/>
  <c r="D19" i="35"/>
  <c r="G15" i="35"/>
  <c r="G19" i="35"/>
  <c r="H15" i="35"/>
  <c r="H19" i="35"/>
  <c r="H19" i="31"/>
  <c r="E71" i="31"/>
  <c r="E72" i="31" s="1"/>
  <c r="F72" i="31" s="1"/>
  <c r="E71" i="30"/>
  <c r="E72" i="30" s="1"/>
  <c r="F72" i="30" s="1"/>
  <c r="H19" i="30"/>
  <c r="E71" i="29"/>
  <c r="E72" i="29" s="1"/>
  <c r="F72" i="29" s="1"/>
  <c r="H19" i="29"/>
  <c r="E71" i="28"/>
  <c r="E72" i="28" s="1"/>
  <c r="F72" i="28" s="1"/>
  <c r="H19" i="28"/>
  <c r="H19" i="27"/>
  <c r="E71" i="27"/>
  <c r="E72" i="27" s="1"/>
  <c r="F72" i="27" s="1"/>
  <c r="G19" i="26"/>
  <c r="G19" i="25"/>
  <c r="H15" i="25"/>
  <c r="G19" i="23"/>
  <c r="E71" i="21"/>
  <c r="E72" i="21" s="1"/>
  <c r="F72" i="21" s="1"/>
  <c r="H19" i="21"/>
  <c r="E15" i="20"/>
  <c r="I12" i="31"/>
  <c r="C16" i="31"/>
  <c r="E9" i="31"/>
  <c r="F9" i="31"/>
  <c r="G9" i="31"/>
  <c r="E54" i="31" s="1"/>
  <c r="E55" i="31" s="1"/>
  <c r="E57" i="31" s="1"/>
  <c r="F11" i="31"/>
  <c r="I7" i="31"/>
  <c r="G11" i="31"/>
  <c r="C14" i="31"/>
  <c r="C17" i="31"/>
  <c r="A26" i="31"/>
  <c r="F26" i="31"/>
  <c r="G26" i="31" s="1"/>
  <c r="H26" i="31" s="1"/>
  <c r="I26" i="31" s="1"/>
  <c r="F18" i="31"/>
  <c r="E18" i="31"/>
  <c r="D18" i="31"/>
  <c r="H18" i="31"/>
  <c r="G18" i="31"/>
  <c r="E11" i="31"/>
  <c r="H11" i="31"/>
  <c r="E9" i="30"/>
  <c r="F9" i="30"/>
  <c r="D11" i="30"/>
  <c r="E11" i="30"/>
  <c r="F11" i="30"/>
  <c r="G11" i="30"/>
  <c r="I6" i="30"/>
  <c r="F26" i="30"/>
  <c r="G26" i="30" s="1"/>
  <c r="H26" i="30" s="1"/>
  <c r="I26" i="30" s="1"/>
  <c r="D17" i="30"/>
  <c r="G17" i="30"/>
  <c r="H17" i="30"/>
  <c r="F17" i="30"/>
  <c r="E17" i="30"/>
  <c r="I7" i="30"/>
  <c r="I12" i="30"/>
  <c r="C16" i="30"/>
  <c r="H11" i="30"/>
  <c r="C18" i="30"/>
  <c r="C14" i="30"/>
  <c r="E13" i="29"/>
  <c r="F13" i="29" s="1"/>
  <c r="G13" i="29" s="1"/>
  <c r="H13" i="29" s="1"/>
  <c r="I7" i="29"/>
  <c r="F9" i="29"/>
  <c r="C16" i="29"/>
  <c r="I6" i="29"/>
  <c r="D11" i="29"/>
  <c r="F11" i="29"/>
  <c r="D17" i="29"/>
  <c r="G17" i="29"/>
  <c r="H17" i="29"/>
  <c r="F17" i="29"/>
  <c r="E17" i="29"/>
  <c r="F26" i="29"/>
  <c r="G26" i="29" s="1"/>
  <c r="H26" i="29" s="1"/>
  <c r="I26" i="29" s="1"/>
  <c r="I12" i="29"/>
  <c r="E11" i="29"/>
  <c r="E9" i="29"/>
  <c r="G11" i="29"/>
  <c r="H11" i="29"/>
  <c r="C18" i="29"/>
  <c r="C14" i="29"/>
  <c r="G11" i="28"/>
  <c r="C16" i="28"/>
  <c r="D11" i="28"/>
  <c r="E11" i="28"/>
  <c r="D17" i="28"/>
  <c r="F17" i="28"/>
  <c r="E17" i="28"/>
  <c r="H17" i="28"/>
  <c r="G17" i="28"/>
  <c r="F26" i="28"/>
  <c r="G26" i="28" s="1"/>
  <c r="H26" i="28" s="1"/>
  <c r="I26" i="28" s="1"/>
  <c r="D9" i="28"/>
  <c r="F11" i="28"/>
  <c r="E13" i="28"/>
  <c r="F13" i="28" s="1"/>
  <c r="G13" i="28" s="1"/>
  <c r="H13" i="28" s="1"/>
  <c r="H11" i="28"/>
  <c r="C18" i="28"/>
  <c r="C14" i="28"/>
  <c r="I12" i="27"/>
  <c r="F9" i="27"/>
  <c r="H9" i="27"/>
  <c r="E11" i="27"/>
  <c r="C16" i="27"/>
  <c r="D11" i="27"/>
  <c r="H11" i="27"/>
  <c r="E54" i="27"/>
  <c r="E55" i="27" s="1"/>
  <c r="E57" i="27" s="1"/>
  <c r="A26" i="27"/>
  <c r="A19" i="27"/>
  <c r="A12" i="27"/>
  <c r="D17" i="27"/>
  <c r="E17" i="27"/>
  <c r="H17" i="27"/>
  <c r="G17" i="27"/>
  <c r="A17" i="27" s="1"/>
  <c r="F17" i="27"/>
  <c r="D9" i="27"/>
  <c r="F11" i="27"/>
  <c r="E13" i="27"/>
  <c r="F13" i="27" s="1"/>
  <c r="G13" i="27" s="1"/>
  <c r="H13" i="27" s="1"/>
  <c r="G11" i="27"/>
  <c r="C18" i="27"/>
  <c r="C14" i="27"/>
  <c r="I12" i="26"/>
  <c r="I7" i="26"/>
  <c r="D9" i="26"/>
  <c r="G11" i="26"/>
  <c r="E11" i="26"/>
  <c r="F11" i="26"/>
  <c r="D17" i="26"/>
  <c r="F17" i="26"/>
  <c r="G17" i="26"/>
  <c r="H17" i="26"/>
  <c r="E17" i="26"/>
  <c r="C16" i="26"/>
  <c r="E13" i="26"/>
  <c r="F13" i="26" s="1"/>
  <c r="G13" i="26" s="1"/>
  <c r="H13" i="26" s="1"/>
  <c r="I6" i="26"/>
  <c r="H11" i="26"/>
  <c r="D15" i="26"/>
  <c r="E15" i="26"/>
  <c r="C18" i="26"/>
  <c r="C14" i="26"/>
  <c r="C14" i="37" s="1"/>
  <c r="F15" i="26"/>
  <c r="G15" i="26"/>
  <c r="D11" i="26"/>
  <c r="I12" i="25"/>
  <c r="H9" i="25"/>
  <c r="G9" i="25"/>
  <c r="E54" i="25" s="1"/>
  <c r="E55" i="25" s="1"/>
  <c r="E57" i="25" s="1"/>
  <c r="I7" i="25"/>
  <c r="G11" i="25"/>
  <c r="H11" i="25"/>
  <c r="C16" i="25"/>
  <c r="H16" i="25" s="1"/>
  <c r="I6" i="25"/>
  <c r="E11" i="25"/>
  <c r="F11" i="25"/>
  <c r="F26" i="25"/>
  <c r="G26" i="25" s="1"/>
  <c r="H26" i="25" s="1"/>
  <c r="I26" i="25" s="1"/>
  <c r="D17" i="25"/>
  <c r="H17" i="25"/>
  <c r="E17" i="25"/>
  <c r="G17" i="25"/>
  <c r="F17" i="25"/>
  <c r="D9" i="25"/>
  <c r="E13" i="25"/>
  <c r="F13" i="25" s="1"/>
  <c r="G13" i="25" s="1"/>
  <c r="H13" i="25" s="1"/>
  <c r="E15" i="25"/>
  <c r="C18" i="25"/>
  <c r="D15" i="25"/>
  <c r="C14" i="25"/>
  <c r="F15" i="25"/>
  <c r="G15" i="25"/>
  <c r="D11" i="25"/>
  <c r="I12" i="24"/>
  <c r="I7" i="24"/>
  <c r="G9" i="24"/>
  <c r="A12" i="24" s="1"/>
  <c r="G11" i="24"/>
  <c r="H11" i="24"/>
  <c r="E11" i="24"/>
  <c r="F11" i="24"/>
  <c r="F16" i="24"/>
  <c r="E16" i="24"/>
  <c r="H16" i="24"/>
  <c r="G16" i="24"/>
  <c r="D16" i="24"/>
  <c r="F26" i="24"/>
  <c r="G26" i="24" s="1"/>
  <c r="H26" i="24" s="1"/>
  <c r="I26" i="24" s="1"/>
  <c r="E13" i="24"/>
  <c r="F13" i="24" s="1"/>
  <c r="G13" i="24" s="1"/>
  <c r="H13" i="24" s="1"/>
  <c r="I6" i="24"/>
  <c r="E15" i="24"/>
  <c r="C18" i="24"/>
  <c r="C14" i="24"/>
  <c r="F15" i="24"/>
  <c r="D15" i="24"/>
  <c r="G15" i="24"/>
  <c r="C17" i="24"/>
  <c r="D11" i="24"/>
  <c r="I12" i="23"/>
  <c r="F9" i="23"/>
  <c r="E11" i="23"/>
  <c r="H9" i="23"/>
  <c r="I7" i="23"/>
  <c r="D9" i="23"/>
  <c r="G9" i="23"/>
  <c r="G11" i="23"/>
  <c r="D11" i="23"/>
  <c r="F11" i="23"/>
  <c r="H11" i="23"/>
  <c r="F26" i="23"/>
  <c r="G26" i="23" s="1"/>
  <c r="H26" i="23" s="1"/>
  <c r="I26" i="23" s="1"/>
  <c r="D17" i="23"/>
  <c r="H17" i="23"/>
  <c r="G17" i="23"/>
  <c r="F17" i="23"/>
  <c r="E17" i="23"/>
  <c r="C16" i="23"/>
  <c r="I6" i="23"/>
  <c r="G13" i="23"/>
  <c r="H13" i="23" s="1"/>
  <c r="D15" i="23"/>
  <c r="E15" i="23"/>
  <c r="C18" i="23"/>
  <c r="C14" i="23"/>
  <c r="F15" i="23"/>
  <c r="G15" i="23"/>
  <c r="E9" i="22"/>
  <c r="F9" i="22"/>
  <c r="G9" i="22"/>
  <c r="A19" i="22" s="1"/>
  <c r="I7" i="22"/>
  <c r="I6" i="22"/>
  <c r="E11" i="22"/>
  <c r="F11" i="22"/>
  <c r="G11" i="22"/>
  <c r="D17" i="22"/>
  <c r="E17" i="22"/>
  <c r="H17" i="22"/>
  <c r="G17" i="22"/>
  <c r="F17" i="22"/>
  <c r="D9" i="22"/>
  <c r="E13" i="22"/>
  <c r="F13" i="22" s="1"/>
  <c r="G13" i="22" s="1"/>
  <c r="H13" i="22" s="1"/>
  <c r="H11" i="22"/>
  <c r="D15" i="22"/>
  <c r="C16" i="22"/>
  <c r="C18" i="22"/>
  <c r="C14" i="22"/>
  <c r="F15" i="22"/>
  <c r="G15" i="22"/>
  <c r="D11" i="22"/>
  <c r="I12" i="21"/>
  <c r="F11" i="21"/>
  <c r="H9" i="21"/>
  <c r="E9" i="21"/>
  <c r="I6" i="21"/>
  <c r="I9" i="21" s="1"/>
  <c r="E11" i="21"/>
  <c r="D17" i="21"/>
  <c r="E17" i="21"/>
  <c r="F17" i="21"/>
  <c r="H17" i="21"/>
  <c r="G17" i="21"/>
  <c r="A17" i="21" s="1"/>
  <c r="E54" i="21"/>
  <c r="E55" i="21" s="1"/>
  <c r="E57" i="21" s="1"/>
  <c r="A12" i="21"/>
  <c r="A19" i="21"/>
  <c r="A26" i="21"/>
  <c r="G11" i="21"/>
  <c r="D9" i="21"/>
  <c r="H11" i="21"/>
  <c r="I13" i="21"/>
  <c r="D15" i="21"/>
  <c r="C16" i="21"/>
  <c r="C18" i="21"/>
  <c r="C14" i="21"/>
  <c r="F15" i="21"/>
  <c r="G15" i="21"/>
  <c r="D11" i="21"/>
  <c r="G15" i="20"/>
  <c r="D9" i="20"/>
  <c r="F68" i="20"/>
  <c r="I12" i="20"/>
  <c r="E9" i="20"/>
  <c r="F9" i="20"/>
  <c r="G9" i="20"/>
  <c r="A12" i="20" s="1"/>
  <c r="I7" i="20"/>
  <c r="E11" i="20"/>
  <c r="F11" i="20"/>
  <c r="D17" i="20"/>
  <c r="E17" i="20"/>
  <c r="F17" i="20"/>
  <c r="H17" i="20"/>
  <c r="G17" i="20"/>
  <c r="A17" i="20" s="1"/>
  <c r="F26" i="20"/>
  <c r="G26" i="20" s="1"/>
  <c r="H26" i="20" s="1"/>
  <c r="I26" i="20" s="1"/>
  <c r="G11" i="20"/>
  <c r="C16" i="20"/>
  <c r="C16" i="41" s="1"/>
  <c r="I6" i="20"/>
  <c r="H11" i="20"/>
  <c r="I13" i="20"/>
  <c r="D15" i="20"/>
  <c r="C18" i="20"/>
  <c r="C18" i="41" s="1"/>
  <c r="C14" i="20"/>
  <c r="C14" i="41" s="1"/>
  <c r="F15" i="20"/>
  <c r="D11" i="20"/>
  <c r="F15" i="19"/>
  <c r="G15" i="19"/>
  <c r="I12" i="19"/>
  <c r="H9" i="19"/>
  <c r="I7" i="19"/>
  <c r="D9" i="19"/>
  <c r="E9" i="19"/>
  <c r="F9" i="19"/>
  <c r="E11" i="19"/>
  <c r="F11" i="19"/>
  <c r="D17" i="19"/>
  <c r="F17" i="19"/>
  <c r="E17" i="19"/>
  <c r="H17" i="19"/>
  <c r="G17" i="19"/>
  <c r="F26" i="19"/>
  <c r="G26" i="19" s="1"/>
  <c r="H26" i="19" s="1"/>
  <c r="I26" i="19" s="1"/>
  <c r="G11" i="19"/>
  <c r="I6" i="19"/>
  <c r="H11" i="19"/>
  <c r="I13" i="19"/>
  <c r="D15" i="19"/>
  <c r="E15" i="19"/>
  <c r="C18" i="19"/>
  <c r="C16" i="19"/>
  <c r="C14" i="19"/>
  <c r="D11" i="19"/>
  <c r="I12" i="18"/>
  <c r="F11" i="18"/>
  <c r="F9" i="18"/>
  <c r="I7" i="18"/>
  <c r="H9" i="18"/>
  <c r="G9" i="18"/>
  <c r="E54" i="18" s="1"/>
  <c r="E55" i="18" s="1"/>
  <c r="E57" i="18" s="1"/>
  <c r="I6" i="18"/>
  <c r="I9" i="18" s="1"/>
  <c r="D11" i="18"/>
  <c r="E11" i="18"/>
  <c r="D17" i="18"/>
  <c r="F17" i="18"/>
  <c r="G17" i="18"/>
  <c r="E17" i="18"/>
  <c r="H17" i="18"/>
  <c r="D9" i="18"/>
  <c r="H11" i="18"/>
  <c r="I13" i="18"/>
  <c r="D15" i="18"/>
  <c r="E15" i="18"/>
  <c r="C18" i="18"/>
  <c r="C18" i="40" s="1"/>
  <c r="C14" i="18"/>
  <c r="F15" i="18"/>
  <c r="C16" i="18"/>
  <c r="G15" i="18"/>
  <c r="H15" i="17"/>
  <c r="I12" i="17"/>
  <c r="G11" i="17"/>
  <c r="H9" i="17"/>
  <c r="F11" i="17"/>
  <c r="I7" i="17"/>
  <c r="H11" i="17"/>
  <c r="E11" i="17"/>
  <c r="D17" i="17"/>
  <c r="G17" i="17"/>
  <c r="E17" i="17"/>
  <c r="F17" i="17"/>
  <c r="H17" i="17"/>
  <c r="F26" i="17"/>
  <c r="G26" i="17" s="1"/>
  <c r="H26" i="17" s="1"/>
  <c r="I26" i="17" s="1"/>
  <c r="A12" i="17"/>
  <c r="A26" i="17"/>
  <c r="I6" i="17"/>
  <c r="I13" i="17"/>
  <c r="E15" i="17"/>
  <c r="C18" i="17"/>
  <c r="C16" i="17"/>
  <c r="C14" i="17"/>
  <c r="F15" i="17"/>
  <c r="G15" i="17"/>
  <c r="D15" i="17"/>
  <c r="D11" i="17"/>
  <c r="E17" i="41" l="1"/>
  <c r="H17" i="41"/>
  <c r="F17" i="41"/>
  <c r="C14" i="40"/>
  <c r="H14" i="40" s="1"/>
  <c r="A26" i="19"/>
  <c r="C16" i="40"/>
  <c r="A19" i="18"/>
  <c r="C14" i="38"/>
  <c r="C16" i="37"/>
  <c r="C18" i="37"/>
  <c r="E54" i="17"/>
  <c r="E55" i="17" s="1"/>
  <c r="E57" i="17" s="1"/>
  <c r="A11" i="17"/>
  <c r="I13" i="22"/>
  <c r="A19" i="23"/>
  <c r="I13" i="26"/>
  <c r="A17" i="26"/>
  <c r="A12" i="26"/>
  <c r="E54" i="26"/>
  <c r="E55" i="26" s="1"/>
  <c r="E57" i="26" s="1"/>
  <c r="E60" i="26" s="1"/>
  <c r="A11" i="26"/>
  <c r="A17" i="17"/>
  <c r="E59" i="41"/>
  <c r="A27" i="48"/>
  <c r="A27" i="47"/>
  <c r="G33" i="46"/>
  <c r="G33" i="45"/>
  <c r="A27" i="44"/>
  <c r="G33" i="44"/>
  <c r="A17" i="29"/>
  <c r="E54" i="29"/>
  <c r="E55" i="29" s="1"/>
  <c r="E57" i="29" s="1"/>
  <c r="E60" i="29" s="1"/>
  <c r="A12" i="29"/>
  <c r="A26" i="29"/>
  <c r="I9" i="31"/>
  <c r="F14" i="31"/>
  <c r="A19" i="31"/>
  <c r="A18" i="31"/>
  <c r="C17" i="38"/>
  <c r="C18" i="38"/>
  <c r="H18" i="38" s="1"/>
  <c r="I19" i="27"/>
  <c r="I9" i="27"/>
  <c r="A17" i="25"/>
  <c r="A26" i="25"/>
  <c r="I19" i="21"/>
  <c r="G16" i="28"/>
  <c r="A16" i="28" s="1"/>
  <c r="H16" i="28"/>
  <c r="E54" i="28"/>
  <c r="E55" i="28" s="1"/>
  <c r="E57" i="28" s="1"/>
  <c r="E60" i="28" s="1"/>
  <c r="F16" i="28"/>
  <c r="C21" i="28"/>
  <c r="C23" i="28" s="1"/>
  <c r="C27" i="28" s="1"/>
  <c r="C31" i="28" s="1"/>
  <c r="A11" i="28"/>
  <c r="G33" i="42"/>
  <c r="I9" i="22"/>
  <c r="A12" i="22"/>
  <c r="G9" i="35"/>
  <c r="E54" i="35" s="1"/>
  <c r="E55" i="35" s="1"/>
  <c r="E57" i="35" s="1"/>
  <c r="E60" i="35" s="1"/>
  <c r="D33" i="49"/>
  <c r="G33" i="49" s="1"/>
  <c r="G31" i="49"/>
  <c r="A31" i="49" s="1"/>
  <c r="A27" i="49"/>
  <c r="E33" i="48"/>
  <c r="G33" i="48" s="1"/>
  <c r="G35" i="47"/>
  <c r="A35" i="47" s="1"/>
  <c r="G33" i="47"/>
  <c r="G31" i="46"/>
  <c r="A31" i="46" s="1"/>
  <c r="A27" i="46"/>
  <c r="C35" i="46"/>
  <c r="G35" i="46" s="1"/>
  <c r="A35" i="46" s="1"/>
  <c r="G35" i="45"/>
  <c r="A35" i="45" s="1"/>
  <c r="F35" i="44"/>
  <c r="G35" i="44" s="1"/>
  <c r="A35" i="44" s="1"/>
  <c r="I19" i="44"/>
  <c r="I21" i="44" s="1"/>
  <c r="I23" i="44" s="1"/>
  <c r="I24" i="44" s="1"/>
  <c r="D35" i="42"/>
  <c r="G35" i="42" s="1"/>
  <c r="A35" i="42" s="1"/>
  <c r="A27" i="42"/>
  <c r="G31" i="42"/>
  <c r="A31" i="42" s="1"/>
  <c r="H18" i="41"/>
  <c r="F18" i="41"/>
  <c r="G18" i="41"/>
  <c r="A18" i="41" s="1"/>
  <c r="E18" i="41"/>
  <c r="D18" i="41"/>
  <c r="G16" i="41"/>
  <c r="A16" i="41" s="1"/>
  <c r="F16" i="41"/>
  <c r="E16" i="41"/>
  <c r="D16" i="41"/>
  <c r="H16" i="41"/>
  <c r="A19" i="19"/>
  <c r="E54" i="19"/>
  <c r="E55" i="19" s="1"/>
  <c r="E57" i="19" s="1"/>
  <c r="D17" i="40"/>
  <c r="F17" i="40"/>
  <c r="G17" i="40"/>
  <c r="A17" i="40" s="1"/>
  <c r="H17" i="40"/>
  <c r="D11" i="40"/>
  <c r="G11" i="40"/>
  <c r="A11" i="40" s="1"/>
  <c r="F11" i="40"/>
  <c r="E11" i="40"/>
  <c r="H11" i="40"/>
  <c r="A12" i="19"/>
  <c r="H18" i="40"/>
  <c r="D18" i="40"/>
  <c r="F18" i="40"/>
  <c r="E18" i="40"/>
  <c r="G18" i="40"/>
  <c r="A18" i="40" s="1"/>
  <c r="C16" i="38"/>
  <c r="E16" i="38" s="1"/>
  <c r="D16" i="37"/>
  <c r="F18" i="37"/>
  <c r="H9" i="37"/>
  <c r="A19" i="28"/>
  <c r="A17" i="28"/>
  <c r="A12" i="28"/>
  <c r="E16" i="28"/>
  <c r="H11" i="35"/>
  <c r="F11" i="35"/>
  <c r="A17" i="22"/>
  <c r="G11" i="35"/>
  <c r="E11" i="35"/>
  <c r="E54" i="22"/>
  <c r="E55" i="22" s="1"/>
  <c r="E57" i="22" s="1"/>
  <c r="D11" i="35"/>
  <c r="F9" i="35"/>
  <c r="A11" i="31"/>
  <c r="A12" i="31"/>
  <c r="I19" i="30"/>
  <c r="I13" i="30"/>
  <c r="A11" i="30"/>
  <c r="A26" i="30"/>
  <c r="A17" i="30"/>
  <c r="A19" i="30"/>
  <c r="E54" i="30"/>
  <c r="E55" i="30" s="1"/>
  <c r="E57" i="30" s="1"/>
  <c r="E60" i="30" s="1"/>
  <c r="G16" i="29"/>
  <c r="A16" i="29" s="1"/>
  <c r="E16" i="29"/>
  <c r="D16" i="29"/>
  <c r="D16" i="28"/>
  <c r="E9" i="38"/>
  <c r="I15" i="38"/>
  <c r="I12" i="38"/>
  <c r="H9" i="38"/>
  <c r="D9" i="38"/>
  <c r="E11" i="38"/>
  <c r="D11" i="38"/>
  <c r="I7" i="38"/>
  <c r="I6" i="38"/>
  <c r="G9" i="37"/>
  <c r="A12" i="37" s="1"/>
  <c r="G16" i="25"/>
  <c r="A16" i="25" s="1"/>
  <c r="F16" i="25"/>
  <c r="D16" i="25"/>
  <c r="E16" i="25"/>
  <c r="G18" i="37"/>
  <c r="A11" i="23"/>
  <c r="A12" i="23"/>
  <c r="E54" i="23"/>
  <c r="E55" i="23" s="1"/>
  <c r="E57" i="23" s="1"/>
  <c r="E60" i="23" s="1"/>
  <c r="I13" i="37"/>
  <c r="I12" i="37"/>
  <c r="I9" i="23"/>
  <c r="D9" i="37"/>
  <c r="A26" i="22"/>
  <c r="A11" i="22"/>
  <c r="F9" i="37"/>
  <c r="E9" i="37"/>
  <c r="I17" i="22"/>
  <c r="E9" i="36"/>
  <c r="I12" i="36"/>
  <c r="A17" i="19"/>
  <c r="F11" i="36"/>
  <c r="F9" i="36"/>
  <c r="I7" i="36"/>
  <c r="A11" i="18"/>
  <c r="A26" i="18"/>
  <c r="H9" i="35"/>
  <c r="I6" i="35"/>
  <c r="I12" i="35"/>
  <c r="I17" i="17"/>
  <c r="E9" i="35"/>
  <c r="I7" i="35"/>
  <c r="G9" i="38"/>
  <c r="A19" i="38" s="1"/>
  <c r="F9" i="38"/>
  <c r="G11" i="38"/>
  <c r="F11" i="38"/>
  <c r="H11" i="38"/>
  <c r="G26" i="38"/>
  <c r="E71" i="38"/>
  <c r="E72" i="38" s="1"/>
  <c r="F72" i="38" s="1"/>
  <c r="H19" i="38"/>
  <c r="E17" i="38"/>
  <c r="I15" i="37"/>
  <c r="E18" i="37"/>
  <c r="I7" i="37"/>
  <c r="F11" i="37"/>
  <c r="I6" i="37"/>
  <c r="H11" i="37"/>
  <c r="G11" i="37"/>
  <c r="E11" i="37"/>
  <c r="E71" i="37"/>
  <c r="E72" i="37" s="1"/>
  <c r="F72" i="37" s="1"/>
  <c r="H19" i="37"/>
  <c r="F17" i="37"/>
  <c r="E17" i="37"/>
  <c r="D17" i="37"/>
  <c r="H17" i="37"/>
  <c r="G17" i="37"/>
  <c r="H26" i="37"/>
  <c r="I15" i="36"/>
  <c r="A12" i="36"/>
  <c r="H9" i="36"/>
  <c r="G11" i="36"/>
  <c r="A11" i="36" s="1"/>
  <c r="D11" i="36"/>
  <c r="H11" i="36"/>
  <c r="I6" i="36"/>
  <c r="E60" i="36"/>
  <c r="E59" i="36"/>
  <c r="I13" i="36"/>
  <c r="A19" i="36"/>
  <c r="E71" i="36"/>
  <c r="E72" i="36" s="1"/>
  <c r="F72" i="36" s="1"/>
  <c r="H19" i="36"/>
  <c r="G26" i="36"/>
  <c r="I19" i="35"/>
  <c r="I15" i="35"/>
  <c r="D9" i="35"/>
  <c r="G26" i="35"/>
  <c r="E71" i="35"/>
  <c r="E72" i="35" s="1"/>
  <c r="F72" i="35" s="1"/>
  <c r="I19" i="31"/>
  <c r="I19" i="29"/>
  <c r="I19" i="28"/>
  <c r="A19" i="26"/>
  <c r="E71" i="26"/>
  <c r="E72" i="26" s="1"/>
  <c r="F72" i="26" s="1"/>
  <c r="H19" i="26"/>
  <c r="H19" i="25"/>
  <c r="E71" i="25"/>
  <c r="E72" i="25" s="1"/>
  <c r="F72" i="25" s="1"/>
  <c r="A19" i="25"/>
  <c r="I15" i="25"/>
  <c r="E71" i="23"/>
  <c r="E72" i="23" s="1"/>
  <c r="F72" i="23" s="1"/>
  <c r="H19" i="23"/>
  <c r="I15" i="21"/>
  <c r="I19" i="20"/>
  <c r="A19" i="20"/>
  <c r="A26" i="20"/>
  <c r="E16" i="31"/>
  <c r="F17" i="31"/>
  <c r="D17" i="31"/>
  <c r="D14" i="31"/>
  <c r="H14" i="31"/>
  <c r="D16" i="31"/>
  <c r="H17" i="31"/>
  <c r="E14" i="31"/>
  <c r="C21" i="31"/>
  <c r="C23" i="31" s="1"/>
  <c r="C24" i="31" s="1"/>
  <c r="E17" i="31"/>
  <c r="G16" i="31"/>
  <c r="A16" i="31" s="1"/>
  <c r="H16" i="31"/>
  <c r="F16" i="31"/>
  <c r="I18" i="31"/>
  <c r="G14" i="31"/>
  <c r="A14" i="31" s="1"/>
  <c r="G17" i="31"/>
  <c r="A17" i="31" s="1"/>
  <c r="I11" i="31"/>
  <c r="E60" i="31"/>
  <c r="E59" i="31"/>
  <c r="I13" i="31"/>
  <c r="I11" i="30"/>
  <c r="I9" i="30"/>
  <c r="I17" i="30"/>
  <c r="H16" i="30"/>
  <c r="G16" i="30"/>
  <c r="A16" i="30" s="1"/>
  <c r="F16" i="30"/>
  <c r="D16" i="30"/>
  <c r="E16" i="30"/>
  <c r="D14" i="30"/>
  <c r="G14" i="30"/>
  <c r="C21" i="30"/>
  <c r="C23" i="30" s="1"/>
  <c r="H14" i="30"/>
  <c r="F14" i="30"/>
  <c r="E14" i="30"/>
  <c r="F18" i="30"/>
  <c r="E18" i="30"/>
  <c r="D18" i="30"/>
  <c r="H18" i="30"/>
  <c r="G18" i="30"/>
  <c r="A18" i="30" s="1"/>
  <c r="I13" i="29"/>
  <c r="I9" i="29"/>
  <c r="F16" i="29"/>
  <c r="H16" i="29"/>
  <c r="I17" i="29"/>
  <c r="D14" i="29"/>
  <c r="H14" i="29"/>
  <c r="G14" i="29"/>
  <c r="A14" i="29" s="1"/>
  <c r="F14" i="29"/>
  <c r="E14" i="29"/>
  <c r="C21" i="29"/>
  <c r="C23" i="29" s="1"/>
  <c r="I11" i="29"/>
  <c r="F18" i="29"/>
  <c r="E18" i="29"/>
  <c r="D18" i="29"/>
  <c r="H18" i="29"/>
  <c r="G18" i="29"/>
  <c r="A18" i="29" s="1"/>
  <c r="A11" i="29"/>
  <c r="I17" i="28"/>
  <c r="I11" i="28"/>
  <c r="F18" i="28"/>
  <c r="E18" i="28"/>
  <c r="G18" i="28"/>
  <c r="A18" i="28" s="1"/>
  <c r="D18" i="28"/>
  <c r="H18" i="28"/>
  <c r="I13" i="28"/>
  <c r="D14" i="28"/>
  <c r="H14" i="28"/>
  <c r="G14" i="28"/>
  <c r="A14" i="28" s="1"/>
  <c r="F14" i="28"/>
  <c r="E14" i="28"/>
  <c r="G16" i="27"/>
  <c r="A16" i="27" s="1"/>
  <c r="C21" i="27"/>
  <c r="C23" i="27" s="1"/>
  <c r="C24" i="27" s="1"/>
  <c r="D16" i="27"/>
  <c r="F16" i="27"/>
  <c r="H16" i="27"/>
  <c r="E16" i="27"/>
  <c r="I17" i="27"/>
  <c r="D14" i="27"/>
  <c r="E14" i="27"/>
  <c r="H14" i="27"/>
  <c r="G14" i="27"/>
  <c r="A14" i="27" s="1"/>
  <c r="F14" i="27"/>
  <c r="I11" i="27"/>
  <c r="E60" i="27"/>
  <c r="E59" i="27"/>
  <c r="F18" i="27"/>
  <c r="E18" i="27"/>
  <c r="D18" i="27"/>
  <c r="G18" i="27"/>
  <c r="A18" i="27" s="1"/>
  <c r="H18" i="27"/>
  <c r="A11" i="27"/>
  <c r="I9" i="26"/>
  <c r="I17" i="26"/>
  <c r="I15" i="26"/>
  <c r="D16" i="26"/>
  <c r="H16" i="26"/>
  <c r="G16" i="26"/>
  <c r="A16" i="26" s="1"/>
  <c r="F16" i="26"/>
  <c r="E16" i="26"/>
  <c r="F18" i="26"/>
  <c r="E18" i="26"/>
  <c r="D18" i="26"/>
  <c r="G18" i="26"/>
  <c r="A18" i="26" s="1"/>
  <c r="H18" i="26"/>
  <c r="C21" i="26"/>
  <c r="C23" i="26" s="1"/>
  <c r="I11" i="26"/>
  <c r="E14" i="26"/>
  <c r="F14" i="26"/>
  <c r="D14" i="26"/>
  <c r="G14" i="26"/>
  <c r="H14" i="26"/>
  <c r="I13" i="25"/>
  <c r="I17" i="25"/>
  <c r="A11" i="25"/>
  <c r="A12" i="25"/>
  <c r="I9" i="25"/>
  <c r="E60" i="25"/>
  <c r="E59" i="25"/>
  <c r="I11" i="25"/>
  <c r="E14" i="25"/>
  <c r="D14" i="25"/>
  <c r="C21" i="25"/>
  <c r="C23" i="25" s="1"/>
  <c r="H14" i="25"/>
  <c r="F14" i="25"/>
  <c r="G14" i="25"/>
  <c r="A14" i="25" s="1"/>
  <c r="F18" i="25"/>
  <c r="E18" i="25"/>
  <c r="G18" i="25"/>
  <c r="A18" i="25" s="1"/>
  <c r="D18" i="25"/>
  <c r="H18" i="25"/>
  <c r="I15" i="24"/>
  <c r="I13" i="24"/>
  <c r="E54" i="24"/>
  <c r="E55" i="24" s="1"/>
  <c r="E57" i="24" s="1"/>
  <c r="E60" i="24" s="1"/>
  <c r="A16" i="24"/>
  <c r="I16" i="24"/>
  <c r="I9" i="24"/>
  <c r="A19" i="24"/>
  <c r="A26" i="24"/>
  <c r="A11" i="24"/>
  <c r="F18" i="24"/>
  <c r="E18" i="24"/>
  <c r="D18" i="24"/>
  <c r="G18" i="24"/>
  <c r="A18" i="24" s="1"/>
  <c r="H18" i="24"/>
  <c r="I11" i="24"/>
  <c r="D17" i="24"/>
  <c r="G17" i="24"/>
  <c r="A17" i="24" s="1"/>
  <c r="H17" i="24"/>
  <c r="E17" i="24"/>
  <c r="F17" i="24"/>
  <c r="E14" i="24"/>
  <c r="H14" i="24"/>
  <c r="F14" i="24"/>
  <c r="D14" i="24"/>
  <c r="C21" i="24"/>
  <c r="C23" i="24" s="1"/>
  <c r="G14" i="24"/>
  <c r="A14" i="24" s="1"/>
  <c r="I15" i="23"/>
  <c r="A26" i="23"/>
  <c r="A17" i="23"/>
  <c r="I11" i="23"/>
  <c r="I17" i="23"/>
  <c r="E14" i="23"/>
  <c r="D14" i="23"/>
  <c r="C21" i="23"/>
  <c r="C23" i="23" s="1"/>
  <c r="G14" i="23"/>
  <c r="F14" i="23"/>
  <c r="H14" i="23"/>
  <c r="F18" i="23"/>
  <c r="E18" i="23"/>
  <c r="D18" i="23"/>
  <c r="H18" i="23"/>
  <c r="G18" i="23"/>
  <c r="A18" i="23" s="1"/>
  <c r="I13" i="23"/>
  <c r="H16" i="23"/>
  <c r="E16" i="23"/>
  <c r="G16" i="23"/>
  <c r="A16" i="23" s="1"/>
  <c r="F16" i="23"/>
  <c r="D16" i="23"/>
  <c r="I15" i="22"/>
  <c r="I11" i="22"/>
  <c r="F18" i="22"/>
  <c r="E18" i="22"/>
  <c r="G18" i="22"/>
  <c r="A18" i="22" s="1"/>
  <c r="D18" i="22"/>
  <c r="H18" i="22"/>
  <c r="H16" i="22"/>
  <c r="G16" i="22"/>
  <c r="A16" i="22" s="1"/>
  <c r="F16" i="22"/>
  <c r="E16" i="22"/>
  <c r="D16" i="22"/>
  <c r="E60" i="22"/>
  <c r="E59" i="22"/>
  <c r="E14" i="22"/>
  <c r="F14" i="22"/>
  <c r="D14" i="22"/>
  <c r="G14" i="22"/>
  <c r="A14" i="22" s="1"/>
  <c r="H14" i="22"/>
  <c r="C21" i="22"/>
  <c r="C23" i="22" s="1"/>
  <c r="I17" i="21"/>
  <c r="H16" i="21"/>
  <c r="G16" i="21"/>
  <c r="A16" i="21" s="1"/>
  <c r="F16" i="21"/>
  <c r="E16" i="21"/>
  <c r="D16" i="21"/>
  <c r="C21" i="21"/>
  <c r="C23" i="21" s="1"/>
  <c r="E60" i="21"/>
  <c r="E59" i="21"/>
  <c r="I11" i="21"/>
  <c r="F18" i="21"/>
  <c r="H18" i="21"/>
  <c r="E18" i="21"/>
  <c r="D18" i="21"/>
  <c r="G18" i="21"/>
  <c r="A18" i="21" s="1"/>
  <c r="A11" i="21"/>
  <c r="E14" i="21"/>
  <c r="D14" i="21"/>
  <c r="G14" i="21"/>
  <c r="A14" i="21" s="1"/>
  <c r="F14" i="21"/>
  <c r="H14" i="21"/>
  <c r="C21" i="20"/>
  <c r="C23" i="20" s="1"/>
  <c r="C24" i="20" s="1"/>
  <c r="I9" i="20"/>
  <c r="I15" i="20"/>
  <c r="E54" i="20"/>
  <c r="E55" i="20" s="1"/>
  <c r="E57" i="20" s="1"/>
  <c r="E60" i="20" s="1"/>
  <c r="F18" i="20"/>
  <c r="E18" i="20"/>
  <c r="D18" i="20"/>
  <c r="H18" i="20"/>
  <c r="G18" i="20"/>
  <c r="A18" i="20" s="1"/>
  <c r="H16" i="20"/>
  <c r="G16" i="20"/>
  <c r="A16" i="20" s="1"/>
  <c r="D16" i="20"/>
  <c r="F16" i="20"/>
  <c r="E16" i="20"/>
  <c r="I17" i="20"/>
  <c r="I11" i="20"/>
  <c r="E14" i="20"/>
  <c r="G14" i="20"/>
  <c r="A14" i="20" s="1"/>
  <c r="D14" i="20"/>
  <c r="F14" i="20"/>
  <c r="H14" i="20"/>
  <c r="A11" i="20"/>
  <c r="I15" i="19"/>
  <c r="I9" i="19"/>
  <c r="I17" i="19"/>
  <c r="D16" i="19"/>
  <c r="H16" i="19"/>
  <c r="G16" i="19"/>
  <c r="A16" i="19" s="1"/>
  <c r="F16" i="19"/>
  <c r="E16" i="19"/>
  <c r="E60" i="19"/>
  <c r="E59" i="19"/>
  <c r="F18" i="19"/>
  <c r="E18" i="19"/>
  <c r="H18" i="19"/>
  <c r="D18" i="19"/>
  <c r="G18" i="19"/>
  <c r="A18" i="19" s="1"/>
  <c r="C21" i="19"/>
  <c r="C23" i="19" s="1"/>
  <c r="I11" i="19"/>
  <c r="E14" i="19"/>
  <c r="G14" i="19"/>
  <c r="A14" i="19" s="1"/>
  <c r="D14" i="19"/>
  <c r="F14" i="19"/>
  <c r="H14" i="19"/>
  <c r="A11" i="19"/>
  <c r="I15" i="18"/>
  <c r="A17" i="18"/>
  <c r="A12" i="18"/>
  <c r="I17" i="18"/>
  <c r="F18" i="18"/>
  <c r="E18" i="18"/>
  <c r="D18" i="18"/>
  <c r="H18" i="18"/>
  <c r="G18" i="18"/>
  <c r="A18" i="18" s="1"/>
  <c r="D16" i="18"/>
  <c r="H16" i="18"/>
  <c r="G16" i="18"/>
  <c r="A16" i="18" s="1"/>
  <c r="F16" i="18"/>
  <c r="E16" i="18"/>
  <c r="C21" i="18"/>
  <c r="C23" i="18" s="1"/>
  <c r="E60" i="18"/>
  <c r="E59" i="18"/>
  <c r="E14" i="18"/>
  <c r="D14" i="18"/>
  <c r="H14" i="18"/>
  <c r="F14" i="18"/>
  <c r="G14" i="18"/>
  <c r="I11" i="18"/>
  <c r="I15" i="17"/>
  <c r="I9" i="17"/>
  <c r="H16" i="17"/>
  <c r="F16" i="17"/>
  <c r="D16" i="17"/>
  <c r="G16" i="17"/>
  <c r="A16" i="17" s="1"/>
  <c r="E16" i="17"/>
  <c r="F18" i="17"/>
  <c r="E18" i="17"/>
  <c r="D18" i="17"/>
  <c r="H18" i="17"/>
  <c r="G18" i="17"/>
  <c r="A18" i="17" s="1"/>
  <c r="E60" i="17"/>
  <c r="E59" i="17"/>
  <c r="I11" i="17"/>
  <c r="E14" i="17"/>
  <c r="H14" i="17"/>
  <c r="D14" i="17"/>
  <c r="G14" i="17"/>
  <c r="F14" i="17"/>
  <c r="C21" i="17"/>
  <c r="C23" i="17" s="1"/>
  <c r="I17" i="41" l="1"/>
  <c r="D14" i="40"/>
  <c r="E14" i="40"/>
  <c r="G14" i="40"/>
  <c r="E59" i="26"/>
  <c r="E59" i="24"/>
  <c r="A11" i="35"/>
  <c r="C24" i="28"/>
  <c r="I19" i="26"/>
  <c r="D35" i="49"/>
  <c r="G35" i="49" s="1"/>
  <c r="A35" i="49" s="1"/>
  <c r="E35" i="48"/>
  <c r="G35" i="48" s="1"/>
  <c r="A35" i="48" s="1"/>
  <c r="E59" i="23"/>
  <c r="E14" i="41"/>
  <c r="E21" i="41" s="1"/>
  <c r="E23" i="41" s="1"/>
  <c r="C21" i="41"/>
  <c r="C23" i="41" s="1"/>
  <c r="C24" i="41" s="1"/>
  <c r="F14" i="41"/>
  <c r="F21" i="41" s="1"/>
  <c r="F23" i="41" s="1"/>
  <c r="D14" i="41"/>
  <c r="G14" i="41"/>
  <c r="G21" i="41" s="1"/>
  <c r="G23" i="41" s="1"/>
  <c r="H14" i="41"/>
  <c r="H21" i="41" s="1"/>
  <c r="H23" i="41" s="1"/>
  <c r="E59" i="29"/>
  <c r="F14" i="40"/>
  <c r="C21" i="40"/>
  <c r="C23" i="40" s="1"/>
  <c r="C24" i="40" s="1"/>
  <c r="D16" i="40"/>
  <c r="H16" i="40"/>
  <c r="H21" i="40" s="1"/>
  <c r="H23" i="40" s="1"/>
  <c r="E16" i="40"/>
  <c r="E21" i="40" s="1"/>
  <c r="E23" i="40" s="1"/>
  <c r="A19" i="37"/>
  <c r="E54" i="37"/>
  <c r="E55" i="37" s="1"/>
  <c r="E57" i="37" s="1"/>
  <c r="E59" i="37" s="1"/>
  <c r="A11" i="37"/>
  <c r="A17" i="37"/>
  <c r="A26" i="37"/>
  <c r="D21" i="25"/>
  <c r="D23" i="25" s="1"/>
  <c r="D24" i="25" s="1"/>
  <c r="D21" i="21"/>
  <c r="D23" i="21" s="1"/>
  <c r="D27" i="21" s="1"/>
  <c r="D31" i="21" s="1"/>
  <c r="E59" i="28"/>
  <c r="A19" i="35"/>
  <c r="E59" i="35"/>
  <c r="A12" i="35"/>
  <c r="I11" i="35"/>
  <c r="I18" i="41"/>
  <c r="I16" i="41"/>
  <c r="I17" i="40"/>
  <c r="F16" i="40"/>
  <c r="G16" i="40"/>
  <c r="A16" i="40" s="1"/>
  <c r="I11" i="40"/>
  <c r="I18" i="40"/>
  <c r="A14" i="40"/>
  <c r="E59" i="30"/>
  <c r="A18" i="37"/>
  <c r="I16" i="28"/>
  <c r="D21" i="22"/>
  <c r="D23" i="22" s="1"/>
  <c r="D24" i="22" s="1"/>
  <c r="E21" i="31"/>
  <c r="E23" i="31" s="1"/>
  <c r="E24" i="31" s="1"/>
  <c r="I16" i="31"/>
  <c r="H21" i="31"/>
  <c r="H23" i="31" s="1"/>
  <c r="H27" i="31" s="1"/>
  <c r="H31" i="31" s="1"/>
  <c r="H21" i="30"/>
  <c r="H23" i="30" s="1"/>
  <c r="H24" i="30" s="1"/>
  <c r="D16" i="38"/>
  <c r="I16" i="29"/>
  <c r="D18" i="38"/>
  <c r="G18" i="38"/>
  <c r="A18" i="38" s="1"/>
  <c r="H16" i="38"/>
  <c r="G16" i="38"/>
  <c r="A16" i="38" s="1"/>
  <c r="F16" i="38"/>
  <c r="F14" i="38"/>
  <c r="I16" i="27"/>
  <c r="D14" i="38"/>
  <c r="H14" i="38"/>
  <c r="E14" i="38"/>
  <c r="I9" i="38"/>
  <c r="D21" i="26"/>
  <c r="D23" i="26" s="1"/>
  <c r="D27" i="26" s="1"/>
  <c r="D31" i="26" s="1"/>
  <c r="I19" i="25"/>
  <c r="E16" i="37"/>
  <c r="D18" i="37"/>
  <c r="G16" i="37"/>
  <c r="A16" i="37" s="1"/>
  <c r="I16" i="25"/>
  <c r="F16" i="37"/>
  <c r="I14" i="25"/>
  <c r="H16" i="37"/>
  <c r="H18" i="37"/>
  <c r="C21" i="37"/>
  <c r="C23" i="37" s="1"/>
  <c r="C24" i="37" s="1"/>
  <c r="E14" i="37"/>
  <c r="F14" i="37"/>
  <c r="H14" i="37"/>
  <c r="D14" i="37"/>
  <c r="G14" i="37"/>
  <c r="A14" i="37" s="1"/>
  <c r="I9" i="36"/>
  <c r="I19" i="36"/>
  <c r="G21" i="19"/>
  <c r="G23" i="19" s="1"/>
  <c r="G24" i="19" s="1"/>
  <c r="I9" i="35"/>
  <c r="F21" i="17"/>
  <c r="F23" i="17" s="1"/>
  <c r="F24" i="17" s="1"/>
  <c r="G14" i="38"/>
  <c r="E18" i="38"/>
  <c r="C21" i="38"/>
  <c r="C23" i="38" s="1"/>
  <c r="C24" i="38" s="1"/>
  <c r="F18" i="38"/>
  <c r="I11" i="38"/>
  <c r="A11" i="38"/>
  <c r="A12" i="38"/>
  <c r="E54" i="38"/>
  <c r="E55" i="38" s="1"/>
  <c r="E57" i="38" s="1"/>
  <c r="G17" i="38"/>
  <c r="A17" i="38" s="1"/>
  <c r="F17" i="38"/>
  <c r="H17" i="38"/>
  <c r="D17" i="38"/>
  <c r="H26" i="38"/>
  <c r="A26" i="38"/>
  <c r="I11" i="37"/>
  <c r="I9" i="37"/>
  <c r="I17" i="37"/>
  <c r="I11" i="36"/>
  <c r="H26" i="36"/>
  <c r="A26" i="36"/>
  <c r="A26" i="35"/>
  <c r="H26" i="35"/>
  <c r="C27" i="20"/>
  <c r="C31" i="20" s="1"/>
  <c r="C33" i="20" s="1"/>
  <c r="C35" i="20" s="1"/>
  <c r="E59" i="20"/>
  <c r="C27" i="31"/>
  <c r="C31" i="31" s="1"/>
  <c r="C33" i="31" s="1"/>
  <c r="D21" i="31"/>
  <c r="D23" i="31" s="1"/>
  <c r="D27" i="31" s="1"/>
  <c r="D31" i="31" s="1"/>
  <c r="F21" i="31"/>
  <c r="F23" i="31" s="1"/>
  <c r="I14" i="31"/>
  <c r="G21" i="31"/>
  <c r="G23" i="31" s="1"/>
  <c r="G24" i="31" s="1"/>
  <c r="I17" i="31"/>
  <c r="I16" i="30"/>
  <c r="I18" i="30"/>
  <c r="F21" i="30"/>
  <c r="F23" i="30" s="1"/>
  <c r="F24" i="30" s="1"/>
  <c r="D21" i="30"/>
  <c r="D23" i="30" s="1"/>
  <c r="C24" i="30"/>
  <c r="C27" i="30"/>
  <c r="C31" i="30" s="1"/>
  <c r="I14" i="30"/>
  <c r="A14" i="30"/>
  <c r="G21" i="30"/>
  <c r="G23" i="30" s="1"/>
  <c r="E21" i="30"/>
  <c r="E23" i="30" s="1"/>
  <c r="I18" i="29"/>
  <c r="H21" i="29"/>
  <c r="H23" i="29" s="1"/>
  <c r="H24" i="29" s="1"/>
  <c r="E21" i="29"/>
  <c r="E23" i="29" s="1"/>
  <c r="E24" i="29" s="1"/>
  <c r="C24" i="29"/>
  <c r="C27" i="29"/>
  <c r="C31" i="29" s="1"/>
  <c r="I14" i="29"/>
  <c r="G21" i="29"/>
  <c r="G23" i="29" s="1"/>
  <c r="F21" i="29"/>
  <c r="F23" i="29" s="1"/>
  <c r="D21" i="29"/>
  <c r="D23" i="29" s="1"/>
  <c r="H21" i="28"/>
  <c r="H23" i="28" s="1"/>
  <c r="H27" i="28" s="1"/>
  <c r="H31" i="28" s="1"/>
  <c r="F21" i="28"/>
  <c r="F23" i="28" s="1"/>
  <c r="F24" i="28" s="1"/>
  <c r="I14" i="28"/>
  <c r="G21" i="28"/>
  <c r="G23" i="28" s="1"/>
  <c r="G24" i="28" s="1"/>
  <c r="I18" i="28"/>
  <c r="E21" i="28"/>
  <c r="E23" i="28" s="1"/>
  <c r="D21" i="28"/>
  <c r="D23" i="28" s="1"/>
  <c r="C33" i="28"/>
  <c r="C35" i="28" s="1"/>
  <c r="H21" i="27"/>
  <c r="H23" i="27" s="1"/>
  <c r="H27" i="27" s="1"/>
  <c r="H31" i="27" s="1"/>
  <c r="C27" i="27"/>
  <c r="C31" i="27" s="1"/>
  <c r="C33" i="27" s="1"/>
  <c r="C35" i="27" s="1"/>
  <c r="I18" i="27"/>
  <c r="G21" i="27"/>
  <c r="G23" i="27" s="1"/>
  <c r="G27" i="27" s="1"/>
  <c r="E21" i="27"/>
  <c r="E23" i="27" s="1"/>
  <c r="E27" i="27" s="1"/>
  <c r="E31" i="27" s="1"/>
  <c r="F21" i="27"/>
  <c r="F23" i="27" s="1"/>
  <c r="F24" i="27" s="1"/>
  <c r="D21" i="27"/>
  <c r="D23" i="27" s="1"/>
  <c r="I14" i="27"/>
  <c r="H21" i="26"/>
  <c r="H23" i="26" s="1"/>
  <c r="H27" i="26" s="1"/>
  <c r="H31" i="26" s="1"/>
  <c r="E21" i="26"/>
  <c r="E23" i="26" s="1"/>
  <c r="E24" i="26" s="1"/>
  <c r="I18" i="26"/>
  <c r="F21" i="26"/>
  <c r="F23" i="26" s="1"/>
  <c r="F24" i="26" s="1"/>
  <c r="I14" i="26"/>
  <c r="A14" i="26"/>
  <c r="G21" i="26"/>
  <c r="G23" i="26" s="1"/>
  <c r="I16" i="26"/>
  <c r="C24" i="26"/>
  <c r="C27" i="26"/>
  <c r="C31" i="26" s="1"/>
  <c r="H21" i="25"/>
  <c r="H23" i="25" s="1"/>
  <c r="H27" i="25" s="1"/>
  <c r="H31" i="25" s="1"/>
  <c r="I18" i="25"/>
  <c r="G21" i="25"/>
  <c r="G23" i="25" s="1"/>
  <c r="G27" i="25" s="1"/>
  <c r="E21" i="25"/>
  <c r="E23" i="25" s="1"/>
  <c r="F21" i="25"/>
  <c r="F23" i="25" s="1"/>
  <c r="C24" i="25"/>
  <c r="C27" i="25"/>
  <c r="C31" i="25" s="1"/>
  <c r="D21" i="24"/>
  <c r="D23" i="24" s="1"/>
  <c r="D24" i="24" s="1"/>
  <c r="I18" i="24"/>
  <c r="F21" i="24"/>
  <c r="F23" i="24" s="1"/>
  <c r="F24" i="24" s="1"/>
  <c r="I17" i="24"/>
  <c r="E21" i="24"/>
  <c r="E23" i="24" s="1"/>
  <c r="E27" i="24" s="1"/>
  <c r="E31" i="24" s="1"/>
  <c r="I14" i="24"/>
  <c r="C27" i="24"/>
  <c r="C31" i="24" s="1"/>
  <c r="C24" i="24"/>
  <c r="H21" i="24"/>
  <c r="H23" i="24" s="1"/>
  <c r="G21" i="24"/>
  <c r="G23" i="24" s="1"/>
  <c r="H21" i="23"/>
  <c r="H23" i="23" s="1"/>
  <c r="H27" i="23" s="1"/>
  <c r="H31" i="23" s="1"/>
  <c r="I14" i="23"/>
  <c r="I16" i="23"/>
  <c r="I18" i="23"/>
  <c r="C24" i="23"/>
  <c r="C27" i="23"/>
  <c r="C31" i="23" s="1"/>
  <c r="F21" i="23"/>
  <c r="F23" i="23" s="1"/>
  <c r="D21" i="23"/>
  <c r="D23" i="23" s="1"/>
  <c r="A14" i="23"/>
  <c r="G21" i="23"/>
  <c r="G23" i="23" s="1"/>
  <c r="E21" i="23"/>
  <c r="E23" i="23" s="1"/>
  <c r="G21" i="22"/>
  <c r="G23" i="22" s="1"/>
  <c r="G24" i="22" s="1"/>
  <c r="I16" i="22"/>
  <c r="H21" i="22"/>
  <c r="H23" i="22" s="1"/>
  <c r="H27" i="22" s="1"/>
  <c r="H31" i="22" s="1"/>
  <c r="I14" i="22"/>
  <c r="I18" i="22"/>
  <c r="C24" i="22"/>
  <c r="C27" i="22"/>
  <c r="C31" i="22" s="1"/>
  <c r="E21" i="22"/>
  <c r="E23" i="22" s="1"/>
  <c r="F21" i="22"/>
  <c r="F23" i="22" s="1"/>
  <c r="I18" i="21"/>
  <c r="G21" i="21"/>
  <c r="G23" i="21" s="1"/>
  <c r="G27" i="21" s="1"/>
  <c r="I16" i="21"/>
  <c r="H21" i="21"/>
  <c r="H23" i="21" s="1"/>
  <c r="H27" i="21" s="1"/>
  <c r="H31" i="21" s="1"/>
  <c r="I14" i="21"/>
  <c r="C24" i="21"/>
  <c r="C27" i="21"/>
  <c r="C31" i="21" s="1"/>
  <c r="F21" i="21"/>
  <c r="F23" i="21" s="1"/>
  <c r="E21" i="21"/>
  <c r="E23" i="21" s="1"/>
  <c r="E21" i="20"/>
  <c r="E23" i="20" s="1"/>
  <c r="E24" i="20" s="1"/>
  <c r="I18" i="20"/>
  <c r="H21" i="20"/>
  <c r="H23" i="20" s="1"/>
  <c r="H27" i="20" s="1"/>
  <c r="H31" i="20" s="1"/>
  <c r="I16" i="20"/>
  <c r="I14" i="20"/>
  <c r="G21" i="20"/>
  <c r="G23" i="20" s="1"/>
  <c r="G27" i="20" s="1"/>
  <c r="F21" i="20"/>
  <c r="F23" i="20" s="1"/>
  <c r="D21" i="20"/>
  <c r="D23" i="20" s="1"/>
  <c r="H21" i="19"/>
  <c r="H23" i="19" s="1"/>
  <c r="H27" i="19" s="1"/>
  <c r="H31" i="19" s="1"/>
  <c r="E21" i="19"/>
  <c r="E23" i="19" s="1"/>
  <c r="E24" i="19" s="1"/>
  <c r="F21" i="19"/>
  <c r="F23" i="19" s="1"/>
  <c r="D21" i="19"/>
  <c r="D23" i="19" s="1"/>
  <c r="D24" i="19" s="1"/>
  <c r="I18" i="19"/>
  <c r="I16" i="19"/>
  <c r="I14" i="19"/>
  <c r="C24" i="19"/>
  <c r="C27" i="19"/>
  <c r="C31" i="19" s="1"/>
  <c r="F21" i="18"/>
  <c r="F23" i="18" s="1"/>
  <c r="F27" i="18" s="1"/>
  <c r="F31" i="18" s="1"/>
  <c r="H21" i="18"/>
  <c r="H23" i="18" s="1"/>
  <c r="H27" i="18" s="1"/>
  <c r="H31" i="18" s="1"/>
  <c r="D21" i="18"/>
  <c r="D23" i="18" s="1"/>
  <c r="D24" i="18" s="1"/>
  <c r="I18" i="18"/>
  <c r="I16" i="18"/>
  <c r="I14" i="18"/>
  <c r="E21" i="18"/>
  <c r="E23" i="18" s="1"/>
  <c r="A14" i="18"/>
  <c r="G21" i="18"/>
  <c r="G23" i="18" s="1"/>
  <c r="C27" i="18"/>
  <c r="C31" i="18" s="1"/>
  <c r="C24" i="18"/>
  <c r="I18" i="17"/>
  <c r="I16" i="17"/>
  <c r="D21" i="17"/>
  <c r="D23" i="17" s="1"/>
  <c r="D27" i="17" s="1"/>
  <c r="D31" i="17" s="1"/>
  <c r="A14" i="17"/>
  <c r="G21" i="17"/>
  <c r="G23" i="17" s="1"/>
  <c r="C24" i="17"/>
  <c r="C27" i="17"/>
  <c r="C31" i="17" s="1"/>
  <c r="H21" i="17"/>
  <c r="H23" i="17" s="1"/>
  <c r="I14" i="17"/>
  <c r="E21" i="17"/>
  <c r="E23" i="17" s="1"/>
  <c r="D21" i="40" l="1"/>
  <c r="D23" i="40" s="1"/>
  <c r="D24" i="40" s="1"/>
  <c r="I14" i="40"/>
  <c r="C27" i="41"/>
  <c r="C31" i="41" s="1"/>
  <c r="C33" i="41" s="1"/>
  <c r="C35" i="41" s="1"/>
  <c r="A14" i="41"/>
  <c r="I14" i="41"/>
  <c r="I21" i="41" s="1"/>
  <c r="I23" i="41" s="1"/>
  <c r="I24" i="41" s="1"/>
  <c r="D21" i="41"/>
  <c r="D23" i="41" s="1"/>
  <c r="D24" i="41" s="1"/>
  <c r="F21" i="40"/>
  <c r="F23" i="40" s="1"/>
  <c r="F27" i="40" s="1"/>
  <c r="F31" i="40" s="1"/>
  <c r="F33" i="40" s="1"/>
  <c r="F35" i="40" s="1"/>
  <c r="C27" i="40"/>
  <c r="C31" i="40" s="1"/>
  <c r="C33" i="40" s="1"/>
  <c r="C35" i="40" s="1"/>
  <c r="H24" i="31"/>
  <c r="E60" i="37"/>
  <c r="D27" i="25"/>
  <c r="D31" i="25" s="1"/>
  <c r="D33" i="25" s="1"/>
  <c r="D35" i="25" s="1"/>
  <c r="D21" i="37"/>
  <c r="D23" i="37" s="1"/>
  <c r="D24" i="37" s="1"/>
  <c r="D24" i="21"/>
  <c r="H24" i="41"/>
  <c r="H27" i="41"/>
  <c r="H31" i="41" s="1"/>
  <c r="F24" i="41"/>
  <c r="F27" i="41"/>
  <c r="F31" i="41" s="1"/>
  <c r="F33" i="41" s="1"/>
  <c r="F35" i="41" s="1"/>
  <c r="E24" i="41"/>
  <c r="E27" i="41"/>
  <c r="E31" i="41" s="1"/>
  <c r="E33" i="41" s="1"/>
  <c r="E35" i="41" s="1"/>
  <c r="G24" i="41"/>
  <c r="G27" i="41"/>
  <c r="I16" i="40"/>
  <c r="I21" i="40" s="1"/>
  <c r="I23" i="40" s="1"/>
  <c r="I24" i="40" s="1"/>
  <c r="G21" i="40"/>
  <c r="G23" i="40" s="1"/>
  <c r="G24" i="40" s="1"/>
  <c r="E24" i="40"/>
  <c r="E27" i="40"/>
  <c r="E31" i="40" s="1"/>
  <c r="E33" i="40" s="1"/>
  <c r="E35" i="40" s="1"/>
  <c r="H24" i="40"/>
  <c r="H27" i="40"/>
  <c r="H31" i="40" s="1"/>
  <c r="F21" i="37"/>
  <c r="F23" i="37" s="1"/>
  <c r="F24" i="37" s="1"/>
  <c r="F27" i="28"/>
  <c r="F31" i="28" s="1"/>
  <c r="F33" i="28" s="1"/>
  <c r="F35" i="28" s="1"/>
  <c r="D27" i="22"/>
  <c r="D31" i="22" s="1"/>
  <c r="D33" i="22" s="1"/>
  <c r="D35" i="22" s="1"/>
  <c r="E21" i="38"/>
  <c r="E23" i="38" s="1"/>
  <c r="E24" i="38" s="1"/>
  <c r="H21" i="37"/>
  <c r="H23" i="37" s="1"/>
  <c r="H24" i="37" s="1"/>
  <c r="E27" i="31"/>
  <c r="E31" i="31" s="1"/>
  <c r="E33" i="31" s="1"/>
  <c r="E35" i="31" s="1"/>
  <c r="I21" i="31"/>
  <c r="I23" i="31" s="1"/>
  <c r="I24" i="31" s="1"/>
  <c r="H27" i="30"/>
  <c r="H31" i="30" s="1"/>
  <c r="H21" i="38"/>
  <c r="H23" i="38" s="1"/>
  <c r="H24" i="38" s="1"/>
  <c r="D21" i="38"/>
  <c r="D23" i="38" s="1"/>
  <c r="D27" i="38" s="1"/>
  <c r="D31" i="38" s="1"/>
  <c r="D33" i="38" s="1"/>
  <c r="D35" i="38" s="1"/>
  <c r="I14" i="38"/>
  <c r="I16" i="38"/>
  <c r="G21" i="38"/>
  <c r="G23" i="38" s="1"/>
  <c r="G24" i="38" s="1"/>
  <c r="I21" i="26"/>
  <c r="I23" i="26" s="1"/>
  <c r="I24" i="26" s="1"/>
  <c r="D24" i="26"/>
  <c r="F21" i="38"/>
  <c r="F23" i="38" s="1"/>
  <c r="F24" i="38" s="1"/>
  <c r="I21" i="25"/>
  <c r="I23" i="25" s="1"/>
  <c r="I24" i="25" s="1"/>
  <c r="E21" i="37"/>
  <c r="E23" i="37" s="1"/>
  <c r="E24" i="37" s="1"/>
  <c r="I16" i="37"/>
  <c r="I18" i="37"/>
  <c r="I21" i="24"/>
  <c r="I23" i="24" s="1"/>
  <c r="I24" i="24" s="1"/>
  <c r="C27" i="37"/>
  <c r="C31" i="37" s="1"/>
  <c r="C33" i="37" s="1"/>
  <c r="G21" i="37"/>
  <c r="G23" i="37" s="1"/>
  <c r="G24" i="37" s="1"/>
  <c r="I14" i="37"/>
  <c r="H24" i="22"/>
  <c r="G27" i="19"/>
  <c r="A27" i="19" s="1"/>
  <c r="D27" i="19"/>
  <c r="D31" i="19" s="1"/>
  <c r="I21" i="18"/>
  <c r="I23" i="18" s="1"/>
  <c r="I24" i="18" s="1"/>
  <c r="F27" i="17"/>
  <c r="F31" i="17" s="1"/>
  <c r="F33" i="17" s="1"/>
  <c r="F35" i="17" s="1"/>
  <c r="C27" i="38"/>
  <c r="C31" i="38" s="1"/>
  <c r="C33" i="38" s="1"/>
  <c r="A14" i="38"/>
  <c r="E60" i="38"/>
  <c r="E59" i="38"/>
  <c r="I18" i="38"/>
  <c r="I17" i="38"/>
  <c r="D24" i="17"/>
  <c r="D24" i="31"/>
  <c r="F24" i="31"/>
  <c r="F27" i="31"/>
  <c r="F31" i="31" s="1"/>
  <c r="F33" i="31" s="1"/>
  <c r="F35" i="31" s="1"/>
  <c r="G27" i="31"/>
  <c r="A27" i="31" s="1"/>
  <c r="D33" i="31"/>
  <c r="D35" i="31" s="1"/>
  <c r="C35" i="31"/>
  <c r="I21" i="30"/>
  <c r="I23" i="30" s="1"/>
  <c r="I27" i="30" s="1"/>
  <c r="I31" i="30" s="1"/>
  <c r="F27" i="30"/>
  <c r="F31" i="30" s="1"/>
  <c r="E24" i="30"/>
  <c r="E27" i="30"/>
  <c r="E31" i="30" s="1"/>
  <c r="G24" i="30"/>
  <c r="G27" i="30"/>
  <c r="C33" i="30"/>
  <c r="D24" i="30"/>
  <c r="D27" i="30"/>
  <c r="D31" i="30" s="1"/>
  <c r="E27" i="29"/>
  <c r="E31" i="29" s="1"/>
  <c r="E33" i="29" s="1"/>
  <c r="E35" i="29" s="1"/>
  <c r="H27" i="29"/>
  <c r="H31" i="29" s="1"/>
  <c r="I21" i="29"/>
  <c r="I23" i="29" s="1"/>
  <c r="I27" i="29" s="1"/>
  <c r="I31" i="29" s="1"/>
  <c r="F24" i="29"/>
  <c r="F27" i="29"/>
  <c r="F31" i="29" s="1"/>
  <c r="D24" i="29"/>
  <c r="D27" i="29"/>
  <c r="D31" i="29" s="1"/>
  <c r="G24" i="29"/>
  <c r="G27" i="29"/>
  <c r="C33" i="29"/>
  <c r="C35" i="29" s="1"/>
  <c r="H24" i="28"/>
  <c r="I21" i="28"/>
  <c r="I23" i="28" s="1"/>
  <c r="I27" i="28" s="1"/>
  <c r="I31" i="28" s="1"/>
  <c r="G27" i="28"/>
  <c r="A27" i="28" s="1"/>
  <c r="D24" i="28"/>
  <c r="D27" i="28"/>
  <c r="D31" i="28" s="1"/>
  <c r="E24" i="28"/>
  <c r="E27" i="28"/>
  <c r="E31" i="28" s="1"/>
  <c r="F27" i="27"/>
  <c r="F31" i="27" s="1"/>
  <c r="F33" i="27" s="1"/>
  <c r="F35" i="27" s="1"/>
  <c r="H24" i="27"/>
  <c r="E24" i="27"/>
  <c r="G24" i="27"/>
  <c r="E33" i="27"/>
  <c r="E35" i="27" s="1"/>
  <c r="A27" i="27"/>
  <c r="G31" i="27"/>
  <c r="A31" i="27" s="1"/>
  <c r="D24" i="27"/>
  <c r="D27" i="27"/>
  <c r="D31" i="27" s="1"/>
  <c r="H24" i="26"/>
  <c r="F27" i="26"/>
  <c r="F31" i="26" s="1"/>
  <c r="F33" i="26" s="1"/>
  <c r="F35" i="26" s="1"/>
  <c r="E27" i="26"/>
  <c r="E31" i="26" s="1"/>
  <c r="E33" i="26" s="1"/>
  <c r="E35" i="26" s="1"/>
  <c r="D33" i="26"/>
  <c r="D35" i="26" s="1"/>
  <c r="G24" i="26"/>
  <c r="G27" i="26"/>
  <c r="C33" i="26"/>
  <c r="C35" i="26" s="1"/>
  <c r="H24" i="25"/>
  <c r="G24" i="25"/>
  <c r="F24" i="25"/>
  <c r="F27" i="25"/>
  <c r="F31" i="25" s="1"/>
  <c r="C33" i="25"/>
  <c r="C35" i="25" s="1"/>
  <c r="A27" i="25"/>
  <c r="G31" i="25"/>
  <c r="A31" i="25" s="1"/>
  <c r="E24" i="25"/>
  <c r="E27" i="25"/>
  <c r="E31" i="25" s="1"/>
  <c r="D27" i="24"/>
  <c r="D31" i="24" s="1"/>
  <c r="D33" i="24" s="1"/>
  <c r="D35" i="24" s="1"/>
  <c r="E24" i="24"/>
  <c r="F27" i="24"/>
  <c r="F31" i="24" s="1"/>
  <c r="F33" i="24" s="1"/>
  <c r="F35" i="24" s="1"/>
  <c r="C33" i="24"/>
  <c r="E33" i="24"/>
  <c r="E35" i="24" s="1"/>
  <c r="H27" i="24"/>
  <c r="H31" i="24" s="1"/>
  <c r="H24" i="24"/>
  <c r="G24" i="24"/>
  <c r="G27" i="24"/>
  <c r="H24" i="23"/>
  <c r="D24" i="23"/>
  <c r="D27" i="23"/>
  <c r="D31" i="23" s="1"/>
  <c r="F24" i="23"/>
  <c r="F27" i="23"/>
  <c r="F31" i="23" s="1"/>
  <c r="C33" i="23"/>
  <c r="C35" i="23" s="1"/>
  <c r="E24" i="23"/>
  <c r="E27" i="23"/>
  <c r="E31" i="23" s="1"/>
  <c r="G27" i="23"/>
  <c r="G24" i="23"/>
  <c r="I21" i="22"/>
  <c r="I23" i="22" s="1"/>
  <c r="I27" i="22" s="1"/>
  <c r="I31" i="22" s="1"/>
  <c r="G27" i="22"/>
  <c r="A27" i="22" s="1"/>
  <c r="E24" i="22"/>
  <c r="E27" i="22"/>
  <c r="E31" i="22" s="1"/>
  <c r="C33" i="22"/>
  <c r="C35" i="22" s="1"/>
  <c r="F24" i="22"/>
  <c r="F27" i="22"/>
  <c r="F31" i="22" s="1"/>
  <c r="I21" i="21"/>
  <c r="I23" i="21" s="1"/>
  <c r="I27" i="21" s="1"/>
  <c r="I31" i="21" s="1"/>
  <c r="H24" i="21"/>
  <c r="G24" i="21"/>
  <c r="E24" i="21"/>
  <c r="E27" i="21"/>
  <c r="E31" i="21" s="1"/>
  <c r="F24" i="21"/>
  <c r="F27" i="21"/>
  <c r="F31" i="21" s="1"/>
  <c r="C33" i="21"/>
  <c r="C35" i="21" s="1"/>
  <c r="A27" i="21"/>
  <c r="G31" i="21"/>
  <c r="A31" i="21" s="1"/>
  <c r="D33" i="21"/>
  <c r="D35" i="21" s="1"/>
  <c r="E27" i="20"/>
  <c r="E31" i="20" s="1"/>
  <c r="I21" i="20"/>
  <c r="I23" i="20" s="1"/>
  <c r="I27" i="20" s="1"/>
  <c r="I31" i="20" s="1"/>
  <c r="H24" i="20"/>
  <c r="G24" i="20"/>
  <c r="A27" i="20"/>
  <c r="G31" i="20"/>
  <c r="A31" i="20" s="1"/>
  <c r="D24" i="20"/>
  <c r="D27" i="20"/>
  <c r="D31" i="20" s="1"/>
  <c r="F24" i="20"/>
  <c r="F27" i="20"/>
  <c r="F31" i="20" s="1"/>
  <c r="H24" i="19"/>
  <c r="F24" i="19"/>
  <c r="F27" i="19"/>
  <c r="F31" i="19" s="1"/>
  <c r="I21" i="19"/>
  <c r="I23" i="19" s="1"/>
  <c r="I27" i="19" s="1"/>
  <c r="I31" i="19" s="1"/>
  <c r="E27" i="19"/>
  <c r="E31" i="19" s="1"/>
  <c r="E33" i="19" s="1"/>
  <c r="C33" i="19"/>
  <c r="C35" i="19" s="1"/>
  <c r="D33" i="19"/>
  <c r="D35" i="19" s="1"/>
  <c r="H24" i="18"/>
  <c r="F24" i="18"/>
  <c r="D27" i="18"/>
  <c r="D31" i="18" s="1"/>
  <c r="D33" i="18" s="1"/>
  <c r="G24" i="18"/>
  <c r="G27" i="18"/>
  <c r="E24" i="18"/>
  <c r="E27" i="18"/>
  <c r="E31" i="18" s="1"/>
  <c r="C33" i="18"/>
  <c r="C35" i="18" s="1"/>
  <c r="F33" i="18"/>
  <c r="F35" i="18" s="1"/>
  <c r="I21" i="17"/>
  <c r="I23" i="17" s="1"/>
  <c r="I24" i="17" s="1"/>
  <c r="C33" i="17"/>
  <c r="C35" i="17" s="1"/>
  <c r="H24" i="17"/>
  <c r="H27" i="17"/>
  <c r="H31" i="17" s="1"/>
  <c r="D33" i="17"/>
  <c r="D35" i="17" s="1"/>
  <c r="E24" i="17"/>
  <c r="E27" i="17"/>
  <c r="E31" i="17" s="1"/>
  <c r="G24" i="17"/>
  <c r="G27" i="17"/>
  <c r="D27" i="40" l="1"/>
  <c r="D31" i="40" s="1"/>
  <c r="D33" i="40" s="1"/>
  <c r="D35" i="40" s="1"/>
  <c r="G35" i="40" s="1"/>
  <c r="A35" i="40" s="1"/>
  <c r="D27" i="41"/>
  <c r="D31" i="41" s="1"/>
  <c r="D33" i="41" s="1"/>
  <c r="D35" i="41" s="1"/>
  <c r="G35" i="41" s="1"/>
  <c r="A35" i="41" s="1"/>
  <c r="F24" i="40"/>
  <c r="G27" i="40"/>
  <c r="G31" i="40" s="1"/>
  <c r="A31" i="40" s="1"/>
  <c r="D27" i="37"/>
  <c r="D31" i="37" s="1"/>
  <c r="D33" i="37" s="1"/>
  <c r="I27" i="24"/>
  <c r="I31" i="24" s="1"/>
  <c r="G31" i="41"/>
  <c r="A31" i="41" s="1"/>
  <c r="A27" i="41"/>
  <c r="I27" i="18"/>
  <c r="I31" i="18" s="1"/>
  <c r="F27" i="37"/>
  <c r="F31" i="37" s="1"/>
  <c r="F33" i="37" s="1"/>
  <c r="F35" i="37" s="1"/>
  <c r="E27" i="38"/>
  <c r="E31" i="38" s="1"/>
  <c r="E33" i="38" s="1"/>
  <c r="H27" i="37"/>
  <c r="H31" i="37" s="1"/>
  <c r="I27" i="31"/>
  <c r="I31" i="31" s="1"/>
  <c r="H27" i="38"/>
  <c r="H31" i="38" s="1"/>
  <c r="G27" i="38"/>
  <c r="G31" i="38" s="1"/>
  <c r="A31" i="38" s="1"/>
  <c r="D24" i="38"/>
  <c r="F27" i="38"/>
  <c r="F31" i="38" s="1"/>
  <c r="F33" i="38" s="1"/>
  <c r="F35" i="38" s="1"/>
  <c r="I27" i="26"/>
  <c r="I31" i="26" s="1"/>
  <c r="I27" i="25"/>
  <c r="I31" i="25" s="1"/>
  <c r="E27" i="37"/>
  <c r="E31" i="37" s="1"/>
  <c r="E33" i="37" s="1"/>
  <c r="C35" i="37"/>
  <c r="G27" i="37"/>
  <c r="A27" i="37" s="1"/>
  <c r="G31" i="19"/>
  <c r="A31" i="19" s="1"/>
  <c r="I27" i="17"/>
  <c r="I31" i="17" s="1"/>
  <c r="C35" i="38"/>
  <c r="I19" i="23"/>
  <c r="I21" i="23" s="1"/>
  <c r="I23" i="23" s="1"/>
  <c r="I24" i="23" s="1"/>
  <c r="G31" i="22"/>
  <c r="A31" i="22" s="1"/>
  <c r="I24" i="21"/>
  <c r="I24" i="19"/>
  <c r="G31" i="31"/>
  <c r="A31" i="31" s="1"/>
  <c r="G33" i="31"/>
  <c r="G35" i="31"/>
  <c r="A35" i="31" s="1"/>
  <c r="I24" i="30"/>
  <c r="F33" i="30"/>
  <c r="F35" i="30" s="1"/>
  <c r="D33" i="30"/>
  <c r="E33" i="30"/>
  <c r="E35" i="30" s="1"/>
  <c r="A27" i="30"/>
  <c r="G31" i="30"/>
  <c r="A31" i="30" s="1"/>
  <c r="C35" i="30"/>
  <c r="I24" i="29"/>
  <c r="D33" i="29"/>
  <c r="F33" i="29"/>
  <c r="F35" i="29" s="1"/>
  <c r="A27" i="29"/>
  <c r="G31" i="29"/>
  <c r="A31" i="29" s="1"/>
  <c r="G31" i="28"/>
  <c r="A31" i="28" s="1"/>
  <c r="I24" i="28"/>
  <c r="E33" i="28"/>
  <c r="E35" i="28" s="1"/>
  <c r="D33" i="28"/>
  <c r="D33" i="27"/>
  <c r="G33" i="27" s="1"/>
  <c r="G33" i="26"/>
  <c r="G35" i="26"/>
  <c r="A35" i="26" s="1"/>
  <c r="A27" i="26"/>
  <c r="G31" i="26"/>
  <c r="A31" i="26" s="1"/>
  <c r="E33" i="25"/>
  <c r="E35" i="25" s="1"/>
  <c r="F33" i="25"/>
  <c r="G33" i="24"/>
  <c r="C35" i="24"/>
  <c r="G35" i="24" s="1"/>
  <c r="A35" i="24" s="1"/>
  <c r="A27" i="24"/>
  <c r="G31" i="24"/>
  <c r="A31" i="24" s="1"/>
  <c r="E33" i="23"/>
  <c r="E35" i="23" s="1"/>
  <c r="F33" i="23"/>
  <c r="F35" i="23" s="1"/>
  <c r="D33" i="23"/>
  <c r="A27" i="23"/>
  <c r="G31" i="23"/>
  <c r="A31" i="23" s="1"/>
  <c r="I24" i="22"/>
  <c r="E33" i="22"/>
  <c r="F33" i="22"/>
  <c r="F35" i="22" s="1"/>
  <c r="E33" i="21"/>
  <c r="F33" i="21"/>
  <c r="F35" i="21" s="1"/>
  <c r="E33" i="20"/>
  <c r="E35" i="20" s="1"/>
  <c r="I24" i="20"/>
  <c r="F33" i="20"/>
  <c r="F35" i="20" s="1"/>
  <c r="D33" i="20"/>
  <c r="E35" i="19"/>
  <c r="F33" i="19"/>
  <c r="G33" i="19" s="1"/>
  <c r="D35" i="18"/>
  <c r="A27" i="18"/>
  <c r="G31" i="18"/>
  <c r="A31" i="18" s="1"/>
  <c r="E33" i="18"/>
  <c r="G33" i="18" s="1"/>
  <c r="E33" i="17"/>
  <c r="G33" i="17" s="1"/>
  <c r="A27" i="17"/>
  <c r="G31" i="17"/>
  <c r="A31" i="17" s="1"/>
  <c r="G33" i="40" l="1"/>
  <c r="G33" i="41"/>
  <c r="A27" i="40"/>
  <c r="E35" i="38"/>
  <c r="G35" i="38" s="1"/>
  <c r="A35" i="38" s="1"/>
  <c r="A27" i="38"/>
  <c r="G33" i="38"/>
  <c r="E35" i="37"/>
  <c r="G33" i="37"/>
  <c r="G33" i="25"/>
  <c r="I19" i="37"/>
  <c r="I21" i="37" s="1"/>
  <c r="I23" i="37" s="1"/>
  <c r="I24" i="37" s="1"/>
  <c r="G31" i="37"/>
  <c r="A31" i="37" s="1"/>
  <c r="E35" i="18"/>
  <c r="G35" i="18" s="1"/>
  <c r="A35" i="18" s="1"/>
  <c r="E35" i="17"/>
  <c r="G35" i="17" s="1"/>
  <c r="A35" i="17" s="1"/>
  <c r="D35" i="37"/>
  <c r="I27" i="23"/>
  <c r="I31" i="23" s="1"/>
  <c r="G33" i="30"/>
  <c r="D35" i="30"/>
  <c r="G35" i="30" s="1"/>
  <c r="A35" i="30" s="1"/>
  <c r="G33" i="29"/>
  <c r="D35" i="29"/>
  <c r="G35" i="29" s="1"/>
  <c r="A35" i="29" s="1"/>
  <c r="G33" i="28"/>
  <c r="D35" i="28"/>
  <c r="G35" i="28" s="1"/>
  <c r="A35" i="28" s="1"/>
  <c r="D35" i="27"/>
  <c r="G35" i="27" s="1"/>
  <c r="A35" i="27" s="1"/>
  <c r="F35" i="25"/>
  <c r="G35" i="25" s="1"/>
  <c r="A35" i="25" s="1"/>
  <c r="G33" i="23"/>
  <c r="D35" i="23"/>
  <c r="G35" i="23" s="1"/>
  <c r="A35" i="23" s="1"/>
  <c r="G33" i="22"/>
  <c r="E35" i="22"/>
  <c r="G35" i="22" s="1"/>
  <c r="A35" i="22" s="1"/>
  <c r="G33" i="21"/>
  <c r="E35" i="21"/>
  <c r="G35" i="21" s="1"/>
  <c r="A35" i="21" s="1"/>
  <c r="G33" i="20"/>
  <c r="D35" i="20"/>
  <c r="G35" i="20" s="1"/>
  <c r="A35" i="20" s="1"/>
  <c r="F35" i="19"/>
  <c r="G35" i="19" s="1"/>
  <c r="A35" i="19" s="1"/>
  <c r="I26" i="49" l="1"/>
  <c r="I27" i="49" s="1"/>
  <c r="I31" i="49" s="1"/>
  <c r="I26" i="48"/>
  <c r="I27" i="48" s="1"/>
  <c r="I31" i="48" s="1"/>
  <c r="I26" i="47"/>
  <c r="I27" i="47" s="1"/>
  <c r="I31" i="47" s="1"/>
  <c r="I26" i="46"/>
  <c r="I27" i="46" s="1"/>
  <c r="I31" i="46" s="1"/>
  <c r="I26" i="45"/>
  <c r="I27" i="45" s="1"/>
  <c r="I31" i="45" s="1"/>
  <c r="I26" i="44"/>
  <c r="I27" i="44" s="1"/>
  <c r="I31" i="44" s="1"/>
  <c r="I26" i="42"/>
  <c r="I27" i="42" s="1"/>
  <c r="I31" i="42" s="1"/>
  <c r="G35" i="37"/>
  <c r="A35" i="37" s="1"/>
  <c r="I26" i="41" l="1"/>
  <c r="I27" i="41" s="1"/>
  <c r="I31" i="41" s="1"/>
  <c r="I26" i="40"/>
  <c r="I27" i="40" s="1"/>
  <c r="I31" i="40" s="1"/>
  <c r="I13" i="27"/>
  <c r="I21" i="27" s="1"/>
  <c r="I23" i="27" s="1"/>
  <c r="I19" i="38" l="1"/>
  <c r="I21" i="38" s="1"/>
  <c r="I23" i="38" s="1"/>
  <c r="I24" i="38" s="1"/>
  <c r="I26" i="37"/>
  <c r="I27" i="37" s="1"/>
  <c r="I31" i="37" s="1"/>
  <c r="I27" i="27"/>
  <c r="I31" i="27" s="1"/>
  <c r="I24" i="27"/>
  <c r="I26" i="38" l="1"/>
  <c r="I27" i="38" s="1"/>
  <c r="I31" i="38" s="1"/>
  <c r="I26" i="36"/>
  <c r="I26" i="35"/>
  <c r="E71" i="16"/>
  <c r="E72" i="16" s="1"/>
  <c r="F72" i="16" s="1"/>
  <c r="E70" i="16"/>
  <c r="E68" i="16"/>
  <c r="F65" i="16"/>
  <c r="F63" i="16"/>
  <c r="F68" i="16" s="1"/>
  <c r="E48" i="16"/>
  <c r="E46" i="16"/>
  <c r="E42" i="16"/>
  <c r="D26" i="16"/>
  <c r="E26" i="16" s="1"/>
  <c r="I19" i="16"/>
  <c r="H15" i="16"/>
  <c r="F15" i="16"/>
  <c r="I13" i="16"/>
  <c r="I12" i="16"/>
  <c r="C9" i="16"/>
  <c r="C17" i="16" s="1"/>
  <c r="C17" i="35" s="1"/>
  <c r="H7" i="16"/>
  <c r="G7" i="16"/>
  <c r="F7" i="16"/>
  <c r="E7" i="16"/>
  <c r="D7" i="16"/>
  <c r="H6" i="16"/>
  <c r="G6" i="16"/>
  <c r="F6" i="16"/>
  <c r="E6" i="16"/>
  <c r="D6" i="16"/>
  <c r="F15" i="4"/>
  <c r="E15" i="4"/>
  <c r="I19" i="4"/>
  <c r="C9" i="4"/>
  <c r="C18" i="4" s="1"/>
  <c r="C18" i="36" s="1"/>
  <c r="E7" i="4"/>
  <c r="F7" i="4"/>
  <c r="G7" i="4"/>
  <c r="H7" i="4"/>
  <c r="D7" i="4"/>
  <c r="E6" i="4"/>
  <c r="F6" i="4"/>
  <c r="G6" i="4"/>
  <c r="H6" i="4"/>
  <c r="D6" i="4"/>
  <c r="F9" i="16" l="1"/>
  <c r="G18" i="36"/>
  <c r="A18" i="36" s="1"/>
  <c r="H18" i="36"/>
  <c r="F18" i="36"/>
  <c r="E18" i="36"/>
  <c r="D18" i="36"/>
  <c r="D9" i="16"/>
  <c r="E9" i="16"/>
  <c r="G9" i="16"/>
  <c r="A12" i="16" s="1"/>
  <c r="E17" i="35"/>
  <c r="H17" i="35"/>
  <c r="G17" i="35"/>
  <c r="A17" i="35" s="1"/>
  <c r="D17" i="35"/>
  <c r="F17" i="35"/>
  <c r="C14" i="4"/>
  <c r="C14" i="36" s="1"/>
  <c r="C17" i="4"/>
  <c r="C17" i="36" s="1"/>
  <c r="G11" i="16"/>
  <c r="H9" i="16"/>
  <c r="I7" i="16"/>
  <c r="C14" i="16"/>
  <c r="D11" i="16"/>
  <c r="C16" i="16"/>
  <c r="C16" i="35" s="1"/>
  <c r="F11" i="16"/>
  <c r="H17" i="16"/>
  <c r="D17" i="16"/>
  <c r="G17" i="16"/>
  <c r="A17" i="16" s="1"/>
  <c r="F17" i="16"/>
  <c r="E17" i="16"/>
  <c r="F26" i="16"/>
  <c r="G26" i="16" s="1"/>
  <c r="H26" i="16" s="1"/>
  <c r="I26" i="16" s="1"/>
  <c r="I6" i="16"/>
  <c r="H11" i="16"/>
  <c r="D15" i="16"/>
  <c r="E15" i="16"/>
  <c r="I15" i="16" s="1"/>
  <c r="C18" i="16"/>
  <c r="C18" i="35" s="1"/>
  <c r="E11" i="16"/>
  <c r="G15" i="16"/>
  <c r="E18" i="4"/>
  <c r="F18" i="4"/>
  <c r="G18" i="4"/>
  <c r="D18" i="4"/>
  <c r="H18" i="4"/>
  <c r="H15" i="4"/>
  <c r="C16" i="4"/>
  <c r="C16" i="36" s="1"/>
  <c r="D15" i="4"/>
  <c r="G15" i="4"/>
  <c r="D9" i="4"/>
  <c r="F11" i="4"/>
  <c r="E11" i="4"/>
  <c r="G11" i="4"/>
  <c r="H11" i="4"/>
  <c r="D11" i="4"/>
  <c r="I6" i="4"/>
  <c r="H9" i="4"/>
  <c r="G9" i="4"/>
  <c r="F9" i="4"/>
  <c r="E9" i="4"/>
  <c r="I7" i="4"/>
  <c r="E48" i="4"/>
  <c r="E46" i="4"/>
  <c r="E42" i="4"/>
  <c r="A26" i="16" l="1"/>
  <c r="E54" i="16"/>
  <c r="E55" i="16" s="1"/>
  <c r="E57" i="16" s="1"/>
  <c r="E60" i="16" s="1"/>
  <c r="F14" i="16"/>
  <c r="C14" i="35"/>
  <c r="I15" i="4"/>
  <c r="D14" i="16"/>
  <c r="I18" i="36"/>
  <c r="C21" i="36"/>
  <c r="C23" i="36" s="1"/>
  <c r="D14" i="36"/>
  <c r="H14" i="36"/>
  <c r="F14" i="36"/>
  <c r="G14" i="36"/>
  <c r="E14" i="36"/>
  <c r="E17" i="36"/>
  <c r="G17" i="36"/>
  <c r="A17" i="36" s="1"/>
  <c r="D17" i="36"/>
  <c r="F17" i="36"/>
  <c r="H17" i="36"/>
  <c r="G16" i="36"/>
  <c r="A16" i="36" s="1"/>
  <c r="D16" i="36"/>
  <c r="F16" i="36"/>
  <c r="E16" i="36"/>
  <c r="H16" i="36"/>
  <c r="A19" i="16"/>
  <c r="G14" i="16"/>
  <c r="A14" i="16" s="1"/>
  <c r="I17" i="35"/>
  <c r="A11" i="16"/>
  <c r="F16" i="16"/>
  <c r="C21" i="16"/>
  <c r="C23" i="16" s="1"/>
  <c r="C27" i="16" s="1"/>
  <c r="C31" i="16" s="1"/>
  <c r="H14" i="16"/>
  <c r="I18" i="4"/>
  <c r="D16" i="16"/>
  <c r="I9" i="16"/>
  <c r="G16" i="16"/>
  <c r="A16" i="16" s="1"/>
  <c r="H16" i="16"/>
  <c r="E14" i="16"/>
  <c r="E16" i="16"/>
  <c r="I17" i="16"/>
  <c r="E59" i="16"/>
  <c r="E18" i="16"/>
  <c r="D18" i="16"/>
  <c r="F18" i="16"/>
  <c r="G18" i="16"/>
  <c r="A18" i="16" s="1"/>
  <c r="H18" i="16"/>
  <c r="I11" i="16"/>
  <c r="E16" i="4"/>
  <c r="G16" i="4"/>
  <c r="D16" i="4"/>
  <c r="H16" i="4"/>
  <c r="F16" i="4"/>
  <c r="G17" i="4"/>
  <c r="F17" i="4"/>
  <c r="D17" i="4"/>
  <c r="E17" i="4"/>
  <c r="H17" i="4"/>
  <c r="D14" i="4"/>
  <c r="F14" i="4"/>
  <c r="G14" i="4"/>
  <c r="E14" i="4"/>
  <c r="H14" i="4"/>
  <c r="H21" i="4" s="1"/>
  <c r="H23" i="4" s="1"/>
  <c r="I11" i="4"/>
  <c r="I9" i="4"/>
  <c r="F21" i="16" l="1"/>
  <c r="F23" i="16" s="1"/>
  <c r="F24" i="16" s="1"/>
  <c r="F21" i="36"/>
  <c r="F23" i="36" s="1"/>
  <c r="F24" i="36" s="1"/>
  <c r="I17" i="36"/>
  <c r="I16" i="36"/>
  <c r="E21" i="36"/>
  <c r="E23" i="36" s="1"/>
  <c r="H21" i="36"/>
  <c r="H23" i="36" s="1"/>
  <c r="D21" i="36"/>
  <c r="D23" i="36" s="1"/>
  <c r="I14" i="36"/>
  <c r="A14" i="36"/>
  <c r="G21" i="36"/>
  <c r="G23" i="36" s="1"/>
  <c r="C24" i="36"/>
  <c r="C27" i="36"/>
  <c r="C31" i="36" s="1"/>
  <c r="C33" i="36" s="1"/>
  <c r="C35" i="36" s="1"/>
  <c r="C24" i="16"/>
  <c r="I14" i="16"/>
  <c r="D18" i="35"/>
  <c r="E18" i="35"/>
  <c r="G18" i="35"/>
  <c r="A18" i="35" s="1"/>
  <c r="H18" i="35"/>
  <c r="F18" i="35"/>
  <c r="E16" i="35"/>
  <c r="F16" i="35"/>
  <c r="G16" i="35"/>
  <c r="A16" i="35" s="1"/>
  <c r="H16" i="35"/>
  <c r="D16" i="35"/>
  <c r="D21" i="16"/>
  <c r="D23" i="16" s="1"/>
  <c r="D27" i="16" s="1"/>
  <c r="D31" i="16" s="1"/>
  <c r="C21" i="35"/>
  <c r="C23" i="35" s="1"/>
  <c r="E14" i="35"/>
  <c r="H14" i="35"/>
  <c r="D14" i="35"/>
  <c r="G14" i="35"/>
  <c r="F14" i="35"/>
  <c r="I16" i="4"/>
  <c r="I16" i="16"/>
  <c r="H21" i="16"/>
  <c r="H23" i="16" s="1"/>
  <c r="H27" i="16" s="1"/>
  <c r="H31" i="16" s="1"/>
  <c r="E21" i="16"/>
  <c r="E23" i="16" s="1"/>
  <c r="E27" i="16" s="1"/>
  <c r="E31" i="16" s="1"/>
  <c r="F27" i="16"/>
  <c r="F31" i="16" s="1"/>
  <c r="F33" i="16" s="1"/>
  <c r="F35" i="16" s="1"/>
  <c r="C33" i="16"/>
  <c r="C35" i="16" s="1"/>
  <c r="G21" i="16"/>
  <c r="G23" i="16" s="1"/>
  <c r="I18" i="16"/>
  <c r="I17" i="4"/>
  <c r="I14" i="4"/>
  <c r="H24" i="4"/>
  <c r="I21" i="36" l="1"/>
  <c r="I23" i="36" s="1"/>
  <c r="I27" i="36" s="1"/>
  <c r="I31" i="36" s="1"/>
  <c r="F27" i="36"/>
  <c r="F31" i="36" s="1"/>
  <c r="F33" i="36" s="1"/>
  <c r="F35" i="36" s="1"/>
  <c r="D24" i="16"/>
  <c r="E24" i="36"/>
  <c r="E27" i="36"/>
  <c r="E31" i="36" s="1"/>
  <c r="E33" i="36" s="1"/>
  <c r="E35" i="36" s="1"/>
  <c r="G24" i="36"/>
  <c r="G27" i="36"/>
  <c r="D24" i="36"/>
  <c r="D27" i="36"/>
  <c r="D31" i="36" s="1"/>
  <c r="I21" i="4"/>
  <c r="H24" i="36"/>
  <c r="H27" i="36"/>
  <c r="H31" i="36" s="1"/>
  <c r="E21" i="35"/>
  <c r="E23" i="35" s="1"/>
  <c r="E24" i="35" s="1"/>
  <c r="F21" i="35"/>
  <c r="F23" i="35" s="1"/>
  <c r="A14" i="35"/>
  <c r="G21" i="35"/>
  <c r="G23" i="35" s="1"/>
  <c r="I16" i="35"/>
  <c r="E24" i="16"/>
  <c r="D21" i="35"/>
  <c r="D23" i="35" s="1"/>
  <c r="I18" i="35"/>
  <c r="I14" i="35"/>
  <c r="I21" i="16"/>
  <c r="I23" i="16" s="1"/>
  <c r="I27" i="16" s="1"/>
  <c r="I31" i="16" s="1"/>
  <c r="C27" i="35"/>
  <c r="C31" i="35" s="1"/>
  <c r="C24" i="35"/>
  <c r="H21" i="35"/>
  <c r="H23" i="35" s="1"/>
  <c r="H24" i="16"/>
  <c r="D33" i="16"/>
  <c r="D35" i="16" s="1"/>
  <c r="G24" i="16"/>
  <c r="G27" i="16"/>
  <c r="E33" i="16"/>
  <c r="I24" i="36" l="1"/>
  <c r="D33" i="36"/>
  <c r="G33" i="36" s="1"/>
  <c r="G31" i="36"/>
  <c r="A31" i="36" s="1"/>
  <c r="A27" i="36"/>
  <c r="E27" i="35"/>
  <c r="E31" i="35" s="1"/>
  <c r="E33" i="35" s="1"/>
  <c r="E35" i="35" s="1"/>
  <c r="I24" i="16"/>
  <c r="D24" i="35"/>
  <c r="D27" i="35"/>
  <c r="D31" i="35" s="1"/>
  <c r="D33" i="35" s="1"/>
  <c r="D35" i="35" s="1"/>
  <c r="I21" i="35"/>
  <c r="I23" i="35" s="1"/>
  <c r="F27" i="35"/>
  <c r="F31" i="35" s="1"/>
  <c r="F33" i="35" s="1"/>
  <c r="F35" i="35" s="1"/>
  <c r="F24" i="35"/>
  <c r="H24" i="35"/>
  <c r="H27" i="35"/>
  <c r="H31" i="35" s="1"/>
  <c r="G24" i="35"/>
  <c r="G27" i="35"/>
  <c r="C33" i="35"/>
  <c r="C35" i="35" s="1"/>
  <c r="G33" i="16"/>
  <c r="E35" i="16"/>
  <c r="G35" i="16" s="1"/>
  <c r="A35" i="16" s="1"/>
  <c r="G31" i="16"/>
  <c r="A31" i="16" s="1"/>
  <c r="A27" i="16"/>
  <c r="I23" i="4"/>
  <c r="D35" i="36" l="1"/>
  <c r="G35" i="36" s="1"/>
  <c r="A35" i="36" s="1"/>
  <c r="G35" i="35"/>
  <c r="A35" i="35" s="1"/>
  <c r="I24" i="35"/>
  <c r="I27" i="35"/>
  <c r="I31" i="35" s="1"/>
  <c r="G31" i="35"/>
  <c r="A31" i="35" s="1"/>
  <c r="A27" i="35"/>
  <c r="G33" i="35"/>
  <c r="I24" i="4"/>
  <c r="E70" i="4" l="1"/>
  <c r="F63" i="4"/>
  <c r="E71" i="4" l="1"/>
  <c r="D26" i="4"/>
  <c r="E72" i="4" l="1"/>
  <c r="F72" i="4" s="1"/>
  <c r="E26" i="4"/>
  <c r="F26" i="4" l="1"/>
  <c r="G26" i="4" s="1"/>
  <c r="H26" i="4" s="1"/>
  <c r="I26" i="4" l="1"/>
  <c r="I27" i="4" s="1"/>
  <c r="I31" i="4" s="1"/>
  <c r="H27" i="4"/>
  <c r="H31" i="4" s="1"/>
  <c r="A26" i="4"/>
  <c r="E54" i="4" l="1"/>
  <c r="E55" i="4" s="1"/>
  <c r="E57" i="4" s="1"/>
  <c r="A11" i="4"/>
  <c r="E59" i="4" l="1"/>
  <c r="E60" i="4"/>
  <c r="E68" i="4"/>
  <c r="A18" i="4"/>
  <c r="A16" i="4"/>
  <c r="A14" i="4"/>
  <c r="A19" i="4"/>
  <c r="A17" i="4"/>
  <c r="F65" i="4" l="1"/>
  <c r="F68" i="4" s="1"/>
  <c r="C21" i="4" l="1"/>
  <c r="C23" i="4" s="1"/>
  <c r="C27" i="4" l="1"/>
  <c r="C31" i="4" s="1"/>
  <c r="C33" i="4" s="1"/>
  <c r="C24" i="4"/>
  <c r="D21" i="4"/>
  <c r="D23" i="4" s="1"/>
  <c r="E21" i="4"/>
  <c r="E23" i="4" s="1"/>
  <c r="F21" i="4"/>
  <c r="F23" i="4" s="1"/>
  <c r="D27" i="4" l="1"/>
  <c r="D31" i="4" s="1"/>
  <c r="D33" i="4" s="1"/>
  <c r="D35" i="4" s="1"/>
  <c r="D24" i="4"/>
  <c r="F27" i="4"/>
  <c r="F31" i="4" s="1"/>
  <c r="F33" i="4" s="1"/>
  <c r="F35" i="4" s="1"/>
  <c r="F24" i="4"/>
  <c r="E27" i="4"/>
  <c r="E31" i="4" s="1"/>
  <c r="E33" i="4" s="1"/>
  <c r="E35" i="4" s="1"/>
  <c r="E24" i="4"/>
  <c r="G21" i="4"/>
  <c r="G23" i="4" s="1"/>
  <c r="C35" i="4"/>
  <c r="G35" i="4" l="1"/>
  <c r="A35" i="4" s="1"/>
  <c r="G33" i="4"/>
  <c r="G27" i="4"/>
  <c r="G31" i="4" s="1"/>
  <c r="G24" i="4"/>
  <c r="A12" i="4"/>
  <c r="A27" i="4" l="1"/>
  <c r="A31" i="4"/>
</calcChain>
</file>

<file path=xl/sharedStrings.xml><?xml version="1.0" encoding="utf-8"?>
<sst xmlns="http://schemas.openxmlformats.org/spreadsheetml/2006/main" count="2070" uniqueCount="89">
  <si>
    <t>Durata contratto [anni]</t>
  </si>
  <si>
    <t>VALORE DEL CONTRATTO 
(art.167 del Dlgs 50/16)</t>
  </si>
  <si>
    <t>Garanzia Provvisoria (2%)</t>
  </si>
  <si>
    <t>Garanzia Definitiva max (10%)</t>
  </si>
  <si>
    <t>SOMME A DISPOSIZIONE</t>
  </si>
  <si>
    <t>Senza IVA e oneri</t>
  </si>
  <si>
    <t>Con IVA e oneri</t>
  </si>
  <si>
    <t>Spese di Pubblicazione</t>
  </si>
  <si>
    <t>Contributo ANAC</t>
  </si>
  <si>
    <t>Accantonamenti di cui all'art 113</t>
  </si>
  <si>
    <t>Compenso membro commissione</t>
  </si>
  <si>
    <t>SPESA COMPLESSIVA</t>
  </si>
  <si>
    <t>Calcolo BASE D'ASTA e QUADRO ECONOMICO</t>
  </si>
  <si>
    <t>ENTRATA COMPLESSIVA</t>
  </si>
  <si>
    <t>Stima</t>
  </si>
  <si>
    <t>variabile di capitolato</t>
  </si>
  <si>
    <t>ENTRATE</t>
  </si>
  <si>
    <t>UTILE</t>
  </si>
  <si>
    <t>EBITDA (Margine Operativo Lordo)</t>
  </si>
  <si>
    <t>EBIT (Risultato operativo)</t>
  </si>
  <si>
    <t>Proventi finanziari (+)</t>
  </si>
  <si>
    <t>Oneri finanziari (-)</t>
  </si>
  <si>
    <t>Imposte di esercizio (-)</t>
  </si>
  <si>
    <t>EBT/RAI (Risultato ante imposte)</t>
  </si>
  <si>
    <t>Costo materie prime - incidenza sul fatturato</t>
  </si>
  <si>
    <t xml:space="preserve">Imposte - incidenza </t>
  </si>
  <si>
    <t>PARAMETRI PRESI IN CONSIDERAZIONE PER LA STIMA</t>
  </si>
  <si>
    <t>USCITE</t>
  </si>
  <si>
    <t>Investimento (ammortamento/leasing) (-)</t>
  </si>
  <si>
    <t>Costi amm.vi e generali - incidenza sul fatturato</t>
  </si>
  <si>
    <t>Canone concessorio (intera durata contratto )</t>
  </si>
  <si>
    <t>Canone concessorio annuo</t>
  </si>
  <si>
    <t>Materie prime</t>
  </si>
  <si>
    <t>Costo del lavoro diretto (bar/ristorazione)</t>
  </si>
  <si>
    <t>Canone concessorio (anno)</t>
  </si>
  <si>
    <t>Corrispettivi  [7anni; stima;IVA esclusa]</t>
  </si>
  <si>
    <t>Valore del contratto (7 anni)</t>
  </si>
  <si>
    <t>Impianti e attrezzature- valore beni (stima)</t>
  </si>
  <si>
    <t>Impianti e attrezzature - costo manutenzioni - incidenza sul valore bene</t>
  </si>
  <si>
    <t>Materiali di consumo</t>
  </si>
  <si>
    <t>Materiale per le pulizie</t>
  </si>
  <si>
    <t>Costi amm.vi e generali</t>
  </si>
  <si>
    <t>INVESTIMENTI NON RICHIESTI</t>
  </si>
  <si>
    <t xml:space="preserve">PIANO ECONOMICO-FINANZIARIO </t>
  </si>
  <si>
    <t>Ricavi da vendita prodotti alimentari</t>
  </si>
  <si>
    <t>Ricavi da vendita prodotti non alimentari</t>
  </si>
  <si>
    <t>Mesi 1</t>
  </si>
  <si>
    <t>Mesi 2</t>
  </si>
  <si>
    <t>Mesi 3</t>
  </si>
  <si>
    <t>Mesi 4</t>
  </si>
  <si>
    <t>Mesi 5</t>
  </si>
  <si>
    <t>Mesi 6</t>
  </si>
  <si>
    <t>Totale</t>
  </si>
  <si>
    <t>Canone di occupazione locali</t>
  </si>
  <si>
    <t>Costo del lavoro diretto</t>
  </si>
  <si>
    <t>Costi manutenzioni ordinarie e straordinarie</t>
  </si>
  <si>
    <t>Costi utenze</t>
  </si>
  <si>
    <t>Costo del lavoro indiretto</t>
  </si>
  <si>
    <t>EBITDA (Margine Operativo Lordo) %</t>
  </si>
  <si>
    <t>Lotto 43</t>
  </si>
  <si>
    <t>Lotto 44</t>
  </si>
  <si>
    <t>Lotto 45</t>
  </si>
  <si>
    <t>Lotto 46</t>
  </si>
  <si>
    <t>Lotto 47</t>
  </si>
  <si>
    <t>Lotto 48</t>
  </si>
  <si>
    <t>Rebibbia Maschile</t>
  </si>
  <si>
    <t>Rebibbia Femminile</t>
  </si>
  <si>
    <t>C.C. III Rebibbia</t>
  </si>
  <si>
    <t>C.R. Rebibbia</t>
  </si>
  <si>
    <t>Regina Coeli</t>
  </si>
  <si>
    <t>Rieti</t>
  </si>
  <si>
    <t>Velletri</t>
  </si>
  <si>
    <t>Viterbo</t>
  </si>
  <si>
    <t>Frosinone</t>
  </si>
  <si>
    <t>Cassino</t>
  </si>
  <si>
    <t>Latina</t>
  </si>
  <si>
    <t>Chieti</t>
  </si>
  <si>
    <t>Lanciano</t>
  </si>
  <si>
    <t>Pescara</t>
  </si>
  <si>
    <t>Teramo</t>
  </si>
  <si>
    <t>Vasto</t>
  </si>
  <si>
    <t>Avezzano</t>
  </si>
  <si>
    <t>Campobasso</t>
  </si>
  <si>
    <t>Isernia</t>
  </si>
  <si>
    <t>Larino</t>
  </si>
  <si>
    <t>L'Aquila</t>
  </si>
  <si>
    <t>Sulmona</t>
  </si>
  <si>
    <t>Paliano</t>
  </si>
  <si>
    <t>C.C. e C.R. Civitavecchia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</si>
</sst>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&quot;€&quot;\ * #,##0.00_-;\-&quot;€&quot;\ * #,##0.00_-;_-&quot;€&quot;\ * &quot;-&quot;????_-;_-@_-"/>
    <numFmt numFmtId="166" formatCode="_(&quot;$&quot;* #,##0.00_);_(&quot;$&quot;* \(#,##0.00\);_(&quot;$&quot;* &quot;-&quot;??_);_(@_)"/>
    <numFmt numFmtId="167" formatCode="#,##0.00\ _€;[Red]\-#,##0.00\ _€"/>
    <numFmt numFmtId="168" formatCode="_-* #,##0.00\ [$€-410]_-;\-* #,##0.00\ [$€-410]_-;_-* &quot;-&quot;??\ [$€-410]_-;_-@_-"/>
    <numFmt numFmtId="169" formatCode="#,##0.00\ [$€-410];[Red]\-#,##0.00\ [$€-410]"/>
    <numFmt numFmtId="170" formatCode="0.0%"/>
    <numFmt numFmtId="171" formatCode="[$-410]General"/>
    <numFmt numFmtId="172" formatCode="&quot; &quot;#,##0.00&quot; € &quot;;&quot;-&quot;#,##0.00&quot; € &quot;;&quot; -&quot;#&quot; € &quot;;&quot; &quot;@&quot; &quot;"/>
    <numFmt numFmtId="173" formatCode="[$€-410]&quot; &quot;#,##0.00;[Red]&quot;-&quot;[$€-410]&quot; &quot;#,##0.00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14"/>
      <name val="Arial Narrow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8"/>
      <name val="Arial Narrow"/>
      <family val="2"/>
    </font>
    <font>
      <b/>
      <sz val="10"/>
      <color indexed="9"/>
      <name val="Arial Narrow"/>
      <family val="2"/>
    </font>
    <font>
      <b/>
      <sz val="11"/>
      <color indexed="9"/>
      <name val="Arial Narrow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12"/>
      <color indexed="8"/>
      <name val="Arial Narrow"/>
      <family val="2"/>
    </font>
    <font>
      <strike/>
      <sz val="11"/>
      <color indexed="8"/>
      <name val="Arial Narrow"/>
      <family val="2"/>
    </font>
    <font>
      <strike/>
      <sz val="10"/>
      <color indexed="8"/>
      <name val="Arial Narrow"/>
      <family val="2"/>
    </font>
    <font>
      <b/>
      <strike/>
      <sz val="11"/>
      <color indexed="9"/>
      <name val="Arial Narrow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theme="1"/>
      <name val="Arial Narrow"/>
      <family val="2"/>
    </font>
    <font>
      <b/>
      <sz val="10"/>
      <name val="Arial Narrow"/>
      <family val="2"/>
    </font>
    <font>
      <strike/>
      <sz val="11"/>
      <color theme="1"/>
      <name val="Arial Narrow"/>
      <family val="2"/>
    </font>
    <font>
      <b/>
      <sz val="14"/>
      <color indexed="56"/>
      <name val="Arial Narrow"/>
      <family val="2"/>
    </font>
    <font>
      <sz val="24"/>
      <color indexed="10"/>
      <name val="Arial Narrow"/>
      <family val="2"/>
    </font>
    <font>
      <b/>
      <sz val="15"/>
      <color theme="3"/>
      <name val="Arial Narrow"/>
      <family val="2"/>
    </font>
    <font>
      <b/>
      <sz val="14"/>
      <color indexed="9"/>
      <name val="Arial Narrow"/>
      <family val="2"/>
    </font>
    <font>
      <sz val="10"/>
      <name val="Arial"/>
    </font>
    <font>
      <b/>
      <sz val="11"/>
      <color theme="1"/>
      <name val="Arial Narrow"/>
      <family val="2"/>
    </font>
    <font>
      <sz val="10"/>
      <color rgb="FFFF0000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1" applyNumberFormat="0" applyAlignment="0" applyProtection="0"/>
    <xf numFmtId="0" fontId="10" fillId="0" borderId="2" applyNumberFormat="0" applyFill="0" applyAlignment="0" applyProtection="0"/>
    <xf numFmtId="0" fontId="11" fillId="17" borderId="3" applyNumberFormat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164" fontId="6" fillId="0" borderId="0" applyFont="0" applyFill="0" applyBorder="0" applyAlignment="0" applyProtection="0"/>
    <xf numFmtId="0" fontId="12" fillId="7" borderId="1" applyNumberFormat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32" fillId="0" borderId="0"/>
    <xf numFmtId="0" fontId="6" fillId="23" borderId="4" applyNumberFormat="0" applyFont="0" applyAlignment="0" applyProtection="0"/>
    <xf numFmtId="0" fontId="14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164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71" fontId="34" fillId="0" borderId="0"/>
    <xf numFmtId="0" fontId="35" fillId="0" borderId="0"/>
    <xf numFmtId="172" fontId="34" fillId="0" borderId="0" applyBorder="0" applyProtection="0"/>
    <xf numFmtId="171" fontId="34" fillId="0" borderId="0" applyBorder="0" applyProtection="0"/>
    <xf numFmtId="0" fontId="36" fillId="0" borderId="0" applyNumberFormat="0" applyBorder="0" applyProtection="0">
      <alignment horizontal="center"/>
    </xf>
    <xf numFmtId="0" fontId="36" fillId="0" borderId="0" applyNumberFormat="0" applyBorder="0" applyProtection="0">
      <alignment horizontal="center" textRotation="90"/>
    </xf>
    <xf numFmtId="0" fontId="37" fillId="0" borderId="0" applyNumberFormat="0" applyBorder="0" applyProtection="0"/>
    <xf numFmtId="173" fontId="37" fillId="0" borderId="0" applyBorder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164" fontId="2" fillId="0" borderId="16" xfId="0" applyNumberFormat="1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164" fontId="23" fillId="0" borderId="16" xfId="0" applyNumberFormat="1" applyFont="1" applyBorder="1" applyAlignment="1">
      <alignment horizontal="right" vertical="center" wrapText="1"/>
    </xf>
    <xf numFmtId="165" fontId="23" fillId="24" borderId="16" xfId="0" applyNumberFormat="1" applyFont="1" applyFill="1" applyBorder="1" applyAlignment="1">
      <alignment horizontal="center" vertical="center" wrapText="1"/>
    </xf>
    <xf numFmtId="0" fontId="24" fillId="26" borderId="0" xfId="0" applyFont="1" applyFill="1"/>
    <xf numFmtId="167" fontId="2" fillId="0" borderId="0" xfId="0" applyNumberFormat="1" applyFont="1"/>
    <xf numFmtId="0" fontId="25" fillId="26" borderId="0" xfId="0" applyFont="1" applyFill="1" applyAlignment="1">
      <alignment horizontal="center"/>
    </xf>
    <xf numFmtId="169" fontId="26" fillId="0" borderId="0" xfId="60" applyNumberFormat="1" applyFont="1" applyBorder="1"/>
    <xf numFmtId="0" fontId="2" fillId="0" borderId="10" xfId="0" applyFont="1" applyBorder="1"/>
    <xf numFmtId="169" fontId="26" fillId="0" borderId="14" xfId="60" applyNumberFormat="1" applyFont="1" applyBorder="1"/>
    <xf numFmtId="164" fontId="28" fillId="0" borderId="16" xfId="0" applyNumberFormat="1" applyFont="1" applyBorder="1" applyAlignment="1">
      <alignment horizontal="right" vertical="center" wrapText="1"/>
    </xf>
    <xf numFmtId="0" fontId="28" fillId="0" borderId="0" xfId="0" applyFont="1"/>
    <xf numFmtId="170" fontId="28" fillId="0" borderId="16" xfId="41" applyNumberFormat="1" applyFont="1" applyBorder="1"/>
    <xf numFmtId="0" fontId="29" fillId="0" borderId="10" xfId="0" applyFont="1" applyBorder="1"/>
    <xf numFmtId="169" fontId="30" fillId="0" borderId="14" xfId="60" applyNumberFormat="1" applyFont="1" applyBorder="1"/>
    <xf numFmtId="169" fontId="30" fillId="0" borderId="11" xfId="60" applyNumberFormat="1" applyFont="1" applyBorder="1"/>
    <xf numFmtId="0" fontId="31" fillId="26" borderId="12" xfId="0" applyFont="1" applyFill="1" applyBorder="1"/>
    <xf numFmtId="164" fontId="31" fillId="26" borderId="15" xfId="57" applyFont="1" applyFill="1" applyBorder="1"/>
    <xf numFmtId="164" fontId="31" fillId="26" borderId="13" xfId="57" applyFont="1" applyFill="1" applyBorder="1"/>
    <xf numFmtId="0" fontId="29" fillId="0" borderId="0" xfId="0" applyFont="1"/>
    <xf numFmtId="0" fontId="30" fillId="0" borderId="0" xfId="0" applyFont="1"/>
    <xf numFmtId="37" fontId="38" fillId="0" borderId="0" xfId="0" applyNumberFormat="1" applyFont="1"/>
    <xf numFmtId="37" fontId="38" fillId="0" borderId="0" xfId="0" applyNumberFormat="1" applyFont="1" applyAlignment="1">
      <alignment horizontal="center"/>
    </xf>
    <xf numFmtId="0" fontId="38" fillId="0" borderId="0" xfId="0" applyFont="1"/>
    <xf numFmtId="37" fontId="39" fillId="0" borderId="0" xfId="0" applyNumberFormat="1" applyFont="1"/>
    <xf numFmtId="10" fontId="38" fillId="0" borderId="0" xfId="41" applyNumberFormat="1" applyFont="1"/>
    <xf numFmtId="169" fontId="38" fillId="0" borderId="0" xfId="0" applyNumberFormat="1" applyFont="1"/>
    <xf numFmtId="0" fontId="38" fillId="0" borderId="0" xfId="0" applyFont="1" applyBorder="1"/>
    <xf numFmtId="37" fontId="29" fillId="0" borderId="0" xfId="0" applyNumberFormat="1" applyFont="1"/>
    <xf numFmtId="10" fontId="40" fillId="0" borderId="0" xfId="41" applyNumberFormat="1" applyFont="1"/>
    <xf numFmtId="37" fontId="40" fillId="0" borderId="0" xfId="0" applyNumberFormat="1" applyFont="1"/>
    <xf numFmtId="0" fontId="40" fillId="0" borderId="0" xfId="0" applyFont="1"/>
    <xf numFmtId="37" fontId="38" fillId="0" borderId="0" xfId="0" applyNumberFormat="1" applyFont="1" applyBorder="1"/>
    <xf numFmtId="0" fontId="38" fillId="28" borderId="0" xfId="0" applyFont="1" applyFill="1" applyBorder="1"/>
    <xf numFmtId="0" fontId="38" fillId="28" borderId="0" xfId="0" applyFont="1" applyFill="1"/>
    <xf numFmtId="0" fontId="41" fillId="0" borderId="6" xfId="48" applyFont="1" applyBorder="1" applyAlignment="1"/>
    <xf numFmtId="164" fontId="38" fillId="0" borderId="0" xfId="57" applyFont="1"/>
    <xf numFmtId="164" fontId="2" fillId="0" borderId="16" xfId="0" applyNumberFormat="1" applyFont="1" applyBorder="1"/>
    <xf numFmtId="164" fontId="2" fillId="0" borderId="0" xfId="0" applyNumberFormat="1" applyFont="1" applyBorder="1"/>
    <xf numFmtId="0" fontId="2" fillId="0" borderId="0" xfId="0" applyFont="1" applyAlignment="1">
      <alignment horizontal="left"/>
    </xf>
    <xf numFmtId="0" fontId="2" fillId="25" borderId="16" xfId="0" applyFont="1" applyFill="1" applyBorder="1" applyAlignment="1">
      <alignment horizontal="center"/>
    </xf>
    <xf numFmtId="164" fontId="2" fillId="0" borderId="16" xfId="0" applyNumberFormat="1" applyFont="1" applyFill="1" applyBorder="1"/>
    <xf numFmtId="164" fontId="23" fillId="25" borderId="16" xfId="0" applyNumberFormat="1" applyFont="1" applyFill="1" applyBorder="1"/>
    <xf numFmtId="164" fontId="2" fillId="0" borderId="0" xfId="0" applyNumberFormat="1" applyFont="1" applyFill="1" applyBorder="1"/>
    <xf numFmtId="0" fontId="26" fillId="0" borderId="10" xfId="0" applyFont="1" applyBorder="1"/>
    <xf numFmtId="0" fontId="26" fillId="0" borderId="20" xfId="0" applyFont="1" applyBorder="1"/>
    <xf numFmtId="0" fontId="42" fillId="0" borderId="0" xfId="0" applyFont="1"/>
    <xf numFmtId="0" fontId="43" fillId="0" borderId="22" xfId="48" applyFont="1"/>
    <xf numFmtId="37" fontId="43" fillId="0" borderId="22" xfId="48" applyNumberFormat="1" applyFont="1"/>
    <xf numFmtId="0" fontId="44" fillId="27" borderId="0" xfId="0" applyFont="1" applyFill="1"/>
    <xf numFmtId="37" fontId="44" fillId="27" borderId="0" xfId="0" applyNumberFormat="1" applyFont="1" applyFill="1" applyBorder="1"/>
    <xf numFmtId="37" fontId="2" fillId="0" borderId="0" xfId="0" applyNumberFormat="1" applyFont="1"/>
    <xf numFmtId="0" fontId="2" fillId="0" borderId="20" xfId="0" applyFont="1" applyBorder="1"/>
    <xf numFmtId="10" fontId="28" fillId="0" borderId="16" xfId="41" applyNumberFormat="1" applyFont="1" applyBorder="1"/>
    <xf numFmtId="169" fontId="26" fillId="0" borderId="0" xfId="60" applyNumberFormat="1" applyFont="1" applyBorder="1"/>
    <xf numFmtId="0" fontId="28" fillId="0" borderId="0" xfId="0" applyFont="1"/>
    <xf numFmtId="169" fontId="47" fillId="0" borderId="14" xfId="60" applyNumberFormat="1" applyFont="1" applyBorder="1"/>
    <xf numFmtId="169" fontId="47" fillId="0" borderId="0" xfId="60" applyNumberFormat="1" applyFont="1" applyBorder="1"/>
    <xf numFmtId="169" fontId="47" fillId="0" borderId="0" xfId="60" applyNumberFormat="1" applyFont="1" applyFill="1" applyBorder="1" applyAlignment="1">
      <alignment vertical="center"/>
    </xf>
    <xf numFmtId="169" fontId="47" fillId="0" borderId="0" xfId="60" applyNumberFormat="1" applyFont="1" applyFill="1" applyBorder="1"/>
    <xf numFmtId="0" fontId="28" fillId="0" borderId="0" xfId="0" applyFont="1" applyFill="1"/>
    <xf numFmtId="169" fontId="2" fillId="0" borderId="16" xfId="0" applyNumberFormat="1" applyFont="1" applyBorder="1" applyAlignment="1">
      <alignment horizontal="right" vertical="center" wrapText="1"/>
    </xf>
    <xf numFmtId="10" fontId="28" fillId="0" borderId="16" xfId="0" applyNumberFormat="1" applyFont="1" applyBorder="1" applyAlignment="1">
      <alignment horizontal="right" vertical="center" wrapText="1"/>
    </xf>
    <xf numFmtId="0" fontId="29" fillId="0" borderId="20" xfId="0" applyFont="1" applyBorder="1"/>
    <xf numFmtId="169" fontId="30" fillId="0" borderId="0" xfId="60" applyNumberFormat="1" applyFont="1" applyBorder="1"/>
    <xf numFmtId="169" fontId="30" fillId="0" borderId="21" xfId="60" applyNumberFormat="1" applyFont="1" applyBorder="1"/>
    <xf numFmtId="0" fontId="46" fillId="0" borderId="0" xfId="0" applyFont="1"/>
    <xf numFmtId="0" fontId="25" fillId="26" borderId="23" xfId="0" applyFont="1" applyFill="1" applyBorder="1"/>
    <xf numFmtId="169" fontId="25" fillId="26" borderId="24" xfId="57" applyNumberFormat="1" applyFont="1" applyFill="1" applyBorder="1"/>
    <xf numFmtId="164" fontId="25" fillId="26" borderId="24" xfId="57" applyFont="1" applyFill="1" applyBorder="1"/>
    <xf numFmtId="169" fontId="25" fillId="26" borderId="26" xfId="57" applyNumberFormat="1" applyFont="1" applyFill="1" applyBorder="1"/>
    <xf numFmtId="168" fontId="25" fillId="26" borderId="24" xfId="60" applyNumberFormat="1" applyFont="1" applyFill="1" applyBorder="1"/>
    <xf numFmtId="168" fontId="25" fillId="26" borderId="26" xfId="60" applyNumberFormat="1" applyFont="1" applyFill="1" applyBorder="1"/>
    <xf numFmtId="164" fontId="25" fillId="26" borderId="26" xfId="57" applyFont="1" applyFill="1" applyBorder="1"/>
    <xf numFmtId="169" fontId="26" fillId="0" borderId="25" xfId="60" applyNumberFormat="1" applyFont="1" applyBorder="1"/>
    <xf numFmtId="0" fontId="2" fillId="0" borderId="0" xfId="0" applyFont="1" applyBorder="1"/>
    <xf numFmtId="0" fontId="25" fillId="26" borderId="27" xfId="0" applyFont="1" applyFill="1" applyBorder="1"/>
    <xf numFmtId="10" fontId="25" fillId="26" borderId="28" xfId="41" applyNumberFormat="1" applyFont="1" applyFill="1" applyBorder="1"/>
    <xf numFmtId="0" fontId="28" fillId="0" borderId="16" xfId="0" applyFont="1" applyFill="1" applyBorder="1" applyAlignment="1"/>
    <xf numFmtId="0" fontId="46" fillId="0" borderId="0" xfId="0" applyFont="1" applyAlignment="1">
      <alignment horizontal="center"/>
    </xf>
    <xf numFmtId="0" fontId="28" fillId="0" borderId="17" xfId="0" applyFont="1" applyBorder="1" applyAlignment="1"/>
    <xf numFmtId="0" fontId="28" fillId="0" borderId="18" xfId="0" applyFont="1" applyBorder="1" applyAlignment="1"/>
    <xf numFmtId="0" fontId="28" fillId="0" borderId="19" xfId="0" applyFont="1" applyBorder="1" applyAlignment="1"/>
    <xf numFmtId="0" fontId="28" fillId="0" borderId="17" xfId="0" applyFont="1" applyFill="1" applyBorder="1" applyAlignment="1"/>
    <xf numFmtId="0" fontId="28" fillId="0" borderId="18" xfId="0" applyFont="1" applyFill="1" applyBorder="1" applyAlignment="1"/>
    <xf numFmtId="0" fontId="28" fillId="0" borderId="19" xfId="0" applyFont="1" applyFill="1" applyBorder="1" applyAlignment="1"/>
    <xf numFmtId="0" fontId="23" fillId="25" borderId="17" xfId="0" applyFont="1" applyFill="1" applyBorder="1" applyAlignment="1">
      <alignment horizontal="left"/>
    </xf>
    <xf numFmtId="0" fontId="23" fillId="25" borderId="18" xfId="0" applyFont="1" applyFill="1" applyBorder="1" applyAlignment="1">
      <alignment horizontal="left"/>
    </xf>
    <xf numFmtId="0" fontId="23" fillId="25" borderId="19" xfId="0" applyFont="1" applyFill="1" applyBorder="1" applyAlignment="1">
      <alignment horizontal="left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24" borderId="17" xfId="0" applyFont="1" applyFill="1" applyBorder="1" applyAlignment="1">
      <alignment horizontal="left" vertical="center" wrapText="1"/>
    </xf>
    <xf numFmtId="0" fontId="23" fillId="24" borderId="18" xfId="0" applyFont="1" applyFill="1" applyBorder="1" applyAlignment="1">
      <alignment horizontal="left" vertical="center" wrapText="1"/>
    </xf>
    <xf numFmtId="0" fontId="23" fillId="24" borderId="19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3" fillId="25" borderId="16" xfId="0" applyFont="1" applyFill="1" applyBorder="1" applyAlignment="1">
      <alignment horizontal="left"/>
    </xf>
    <xf numFmtId="0" fontId="42" fillId="0" borderId="0" xfId="0" applyFont="1"/>
    <xf numFmtId="169" fontId="26" fillId="0" borderId="0" xfId="60" applyNumberFormat="1" applyFont="1" applyFill="1" applyBorder="1"/>
    <xf numFmtId="169" fontId="47" fillId="0" borderId="14" xfId="60" applyNumberFormat="1" applyFont="1" applyFill="1" applyBorder="1"/>
  </cellXfs>
  <cellStyles count="92">
    <cellStyle name="20% - Colore 1 2" xfId="1" xr:uid="{00000000-0005-0000-0000-000000000000}"/>
    <cellStyle name="20% - Colore 1 2 2" xfId="72" xr:uid="{00000000-0005-0000-0000-000001000000}"/>
    <cellStyle name="20% - Colore 2 2" xfId="2" xr:uid="{00000000-0005-0000-0000-000002000000}"/>
    <cellStyle name="20% - Colore 2 2 2" xfId="73" xr:uid="{00000000-0005-0000-0000-000003000000}"/>
    <cellStyle name="20% - Colore 3 2" xfId="3" xr:uid="{00000000-0005-0000-0000-000004000000}"/>
    <cellStyle name="20% - Colore 3 2 2" xfId="74" xr:uid="{00000000-0005-0000-0000-000005000000}"/>
    <cellStyle name="20% - Colore 4 2" xfId="4" xr:uid="{00000000-0005-0000-0000-000006000000}"/>
    <cellStyle name="20% - Colore 4 2 2" xfId="75" xr:uid="{00000000-0005-0000-0000-000007000000}"/>
    <cellStyle name="20% - Colore 5 2" xfId="5" xr:uid="{00000000-0005-0000-0000-000008000000}"/>
    <cellStyle name="20% - Colore 5 2 2" xfId="76" xr:uid="{00000000-0005-0000-0000-000009000000}"/>
    <cellStyle name="20% - Colore 6 2" xfId="6" xr:uid="{00000000-0005-0000-0000-00000A000000}"/>
    <cellStyle name="20% - Colore 6 2 2" xfId="77" xr:uid="{00000000-0005-0000-0000-00000B000000}"/>
    <cellStyle name="40% - Colore 1 2" xfId="7" xr:uid="{00000000-0005-0000-0000-00000C000000}"/>
    <cellStyle name="40% - Colore 1 2 2" xfId="78" xr:uid="{00000000-0005-0000-0000-00000D000000}"/>
    <cellStyle name="40% - Colore 2 2" xfId="8" xr:uid="{00000000-0005-0000-0000-00000E000000}"/>
    <cellStyle name="40% - Colore 2 2 2" xfId="79" xr:uid="{00000000-0005-0000-0000-00000F000000}"/>
    <cellStyle name="40% - Colore 3 2" xfId="9" xr:uid="{00000000-0005-0000-0000-000010000000}"/>
    <cellStyle name="40% - Colore 3 2 2" xfId="80" xr:uid="{00000000-0005-0000-0000-000011000000}"/>
    <cellStyle name="40% - Colore 4 2" xfId="10" xr:uid="{00000000-0005-0000-0000-000012000000}"/>
    <cellStyle name="40% - Colore 4 2 2" xfId="81" xr:uid="{00000000-0005-0000-0000-000013000000}"/>
    <cellStyle name="40% - Colore 5 2" xfId="11" xr:uid="{00000000-0005-0000-0000-000014000000}"/>
    <cellStyle name="40% - Colore 5 2 2" xfId="82" xr:uid="{00000000-0005-0000-0000-000015000000}"/>
    <cellStyle name="40% - Colore 6 2" xfId="12" xr:uid="{00000000-0005-0000-0000-000016000000}"/>
    <cellStyle name="40% - Colore 6 2 2" xfId="83" xr:uid="{00000000-0005-0000-0000-000017000000}"/>
    <cellStyle name="60% - Colore 1 2" xfId="13" xr:uid="{00000000-0005-0000-0000-000018000000}"/>
    <cellStyle name="60% - Colore 2 2" xfId="14" xr:uid="{00000000-0005-0000-0000-000019000000}"/>
    <cellStyle name="60% - Colore 3 2" xfId="15" xr:uid="{00000000-0005-0000-0000-00001A000000}"/>
    <cellStyle name="60% - Colore 4 2" xfId="16" xr:uid="{00000000-0005-0000-0000-00001B000000}"/>
    <cellStyle name="60% - Colore 5 2" xfId="17" xr:uid="{00000000-0005-0000-0000-00001C000000}"/>
    <cellStyle name="60% - Colore 6 2" xfId="18" xr:uid="{00000000-0005-0000-0000-00001D000000}"/>
    <cellStyle name="Calcolo 2" xfId="19" xr:uid="{00000000-0005-0000-0000-00001E000000}"/>
    <cellStyle name="Cella collegata 2" xfId="20" xr:uid="{00000000-0005-0000-0000-00001F000000}"/>
    <cellStyle name="Cella da controllare 2" xfId="21" xr:uid="{00000000-0005-0000-0000-000020000000}"/>
    <cellStyle name="Collegamento ipertestuale 2" xfId="22" xr:uid="{00000000-0005-0000-0000-000022000000}"/>
    <cellStyle name="Colore 1 2" xfId="23" xr:uid="{00000000-0005-0000-0000-000023000000}"/>
    <cellStyle name="Colore 2 2" xfId="24" xr:uid="{00000000-0005-0000-0000-000024000000}"/>
    <cellStyle name="Colore 3 2" xfId="25" xr:uid="{00000000-0005-0000-0000-000025000000}"/>
    <cellStyle name="Colore 4 2" xfId="26" xr:uid="{00000000-0005-0000-0000-000026000000}"/>
    <cellStyle name="Colore 5 2" xfId="27" xr:uid="{00000000-0005-0000-0000-000027000000}"/>
    <cellStyle name="Colore 6 2" xfId="28" xr:uid="{00000000-0005-0000-0000-000028000000}"/>
    <cellStyle name="Euro" xfId="29" xr:uid="{00000000-0005-0000-0000-000029000000}"/>
    <cellStyle name="Excel Built-in Currency" xfId="66" xr:uid="{00000000-0005-0000-0000-00002A000000}"/>
    <cellStyle name="Excel Built-in Normal" xfId="64" xr:uid="{00000000-0005-0000-0000-00002B000000}"/>
    <cellStyle name="Excel Built-in Normal 2" xfId="67" xr:uid="{00000000-0005-0000-0000-00002C000000}"/>
    <cellStyle name="Heading" xfId="68" xr:uid="{00000000-0005-0000-0000-00002D000000}"/>
    <cellStyle name="Heading1" xfId="69" xr:uid="{00000000-0005-0000-0000-00002E000000}"/>
    <cellStyle name="Input 2" xfId="30" xr:uid="{00000000-0005-0000-0000-00002F000000}"/>
    <cellStyle name="Migliaia 2" xfId="31" xr:uid="{00000000-0005-0000-0000-000030000000}"/>
    <cellStyle name="Migliaia 2 2" xfId="85" xr:uid="{00000000-0005-0000-0000-000031000000}"/>
    <cellStyle name="Migliaia 3" xfId="32" xr:uid="{00000000-0005-0000-0000-000032000000}"/>
    <cellStyle name="Migliaia 3 2" xfId="86" xr:uid="{00000000-0005-0000-0000-000033000000}"/>
    <cellStyle name="Migliaia 4" xfId="84" xr:uid="{00000000-0005-0000-0000-000034000000}"/>
    <cellStyle name="Neutrale 2" xfId="33" xr:uid="{00000000-0005-0000-0000-000035000000}"/>
    <cellStyle name="Normale" xfId="0" builtinId="0"/>
    <cellStyle name="Normale 2" xfId="34" xr:uid="{00000000-0005-0000-0000-000037000000}"/>
    <cellStyle name="Normale 2 2" xfId="35" xr:uid="{00000000-0005-0000-0000-000038000000}"/>
    <cellStyle name="Normale 3" xfId="36" xr:uid="{00000000-0005-0000-0000-000039000000}"/>
    <cellStyle name="Normale 4" xfId="37" xr:uid="{00000000-0005-0000-0000-00003A000000}"/>
    <cellStyle name="Normale 5" xfId="38" xr:uid="{00000000-0005-0000-0000-00003B000000}"/>
    <cellStyle name="Normale 5 2" xfId="87" xr:uid="{00000000-0005-0000-0000-00003C000000}"/>
    <cellStyle name="Normale 6" xfId="65" xr:uid="{00000000-0005-0000-0000-00003D000000}"/>
    <cellStyle name="Nota 2" xfId="39" xr:uid="{00000000-0005-0000-0000-00003E000000}"/>
    <cellStyle name="Output 2" xfId="40" xr:uid="{00000000-0005-0000-0000-00003F000000}"/>
    <cellStyle name="Percentuale" xfId="41" builtinId="5"/>
    <cellStyle name="Percentuale 2" xfId="42" xr:uid="{00000000-0005-0000-0000-000041000000}"/>
    <cellStyle name="Percentuale 3" xfId="43" xr:uid="{00000000-0005-0000-0000-000042000000}"/>
    <cellStyle name="Percentuale 4" xfId="44" xr:uid="{00000000-0005-0000-0000-000043000000}"/>
    <cellStyle name="Percentuale 4 2" xfId="88" xr:uid="{00000000-0005-0000-0000-000044000000}"/>
    <cellStyle name="Percentuale 5" xfId="45" xr:uid="{00000000-0005-0000-0000-000045000000}"/>
    <cellStyle name="Percentuale 5 2" xfId="89" xr:uid="{00000000-0005-0000-0000-000046000000}"/>
    <cellStyle name="Result" xfId="70" xr:uid="{00000000-0005-0000-0000-000047000000}"/>
    <cellStyle name="Result2" xfId="71" xr:uid="{00000000-0005-0000-0000-000048000000}"/>
    <cellStyle name="Testo avviso 2" xfId="46" xr:uid="{00000000-0005-0000-0000-000049000000}"/>
    <cellStyle name="Testo descrittivo 2" xfId="47" xr:uid="{00000000-0005-0000-0000-00004A000000}"/>
    <cellStyle name="Titolo 1" xfId="48" builtinId="16"/>
    <cellStyle name="Titolo 1 2" xfId="49" xr:uid="{00000000-0005-0000-0000-00004C000000}"/>
    <cellStyle name="Titolo 2 2" xfId="50" xr:uid="{00000000-0005-0000-0000-00004D000000}"/>
    <cellStyle name="Titolo 3 2" xfId="51" xr:uid="{00000000-0005-0000-0000-00004E000000}"/>
    <cellStyle name="Titolo 4 2" xfId="52" xr:uid="{00000000-0005-0000-0000-00004F000000}"/>
    <cellStyle name="Titolo 5" xfId="53" xr:uid="{00000000-0005-0000-0000-000050000000}"/>
    <cellStyle name="Totale 2" xfId="54" xr:uid="{00000000-0005-0000-0000-000051000000}"/>
    <cellStyle name="Valore non valido 2" xfId="55" xr:uid="{00000000-0005-0000-0000-000052000000}"/>
    <cellStyle name="Valore valido 2" xfId="56" xr:uid="{00000000-0005-0000-0000-000053000000}"/>
    <cellStyle name="Valuta" xfId="57" builtinId="4"/>
    <cellStyle name="Valuta 2" xfId="58" xr:uid="{00000000-0005-0000-0000-000055000000}"/>
    <cellStyle name="Valuta 3" xfId="59" xr:uid="{00000000-0005-0000-0000-000056000000}"/>
    <cellStyle name="Valuta 4" xfId="60" xr:uid="{00000000-0005-0000-0000-000057000000}"/>
    <cellStyle name="Valuta 5" xfId="61" xr:uid="{00000000-0005-0000-0000-000058000000}"/>
    <cellStyle name="Valuta 6" xfId="62" xr:uid="{00000000-0005-0000-0000-000059000000}"/>
    <cellStyle name="Valuta 6 2" xfId="90" xr:uid="{00000000-0005-0000-0000-00005A000000}"/>
    <cellStyle name="Valuta 7" xfId="63" xr:uid="{00000000-0005-0000-0000-00005B000000}"/>
    <cellStyle name="Valuta 7 2" xfId="91" xr:uid="{00000000-0005-0000-0000-00005C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73B7C-9BEF-491A-958B-E48EC73DBA09}">
  <dimension ref="A1:I72"/>
  <sheetViews>
    <sheetView topLeftCell="B1" zoomScale="80" zoomScaleNormal="80" workbookViewId="0">
      <selection activeCell="C13" sqref="C13:C20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65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105456.23</v>
      </c>
      <c r="D6" s="11">
        <f>$C$6</f>
        <v>105456.23</v>
      </c>
      <c r="E6" s="11">
        <f t="shared" ref="E6:H6" si="0">$C$6</f>
        <v>105456.23</v>
      </c>
      <c r="F6" s="11">
        <f t="shared" si="0"/>
        <v>105456.23</v>
      </c>
      <c r="G6" s="11">
        <f t="shared" si="0"/>
        <v>105456.23</v>
      </c>
      <c r="H6" s="11">
        <f t="shared" si="0"/>
        <v>105456.23</v>
      </c>
      <c r="I6" s="11">
        <f>SUM(C6:H6)</f>
        <v>632737.38</v>
      </c>
    </row>
    <row r="7" spans="1:9" ht="14.4" x14ac:dyDescent="0.3">
      <c r="A7" s="23"/>
      <c r="B7" s="54" t="s">
        <v>45</v>
      </c>
      <c r="C7" s="56">
        <v>45195.53</v>
      </c>
      <c r="D7" s="56">
        <f>$C$7</f>
        <v>45195.53</v>
      </c>
      <c r="E7" s="56">
        <f t="shared" ref="E7:H7" si="1">$C$7</f>
        <v>45195.53</v>
      </c>
      <c r="F7" s="56">
        <f t="shared" si="1"/>
        <v>45195.53</v>
      </c>
      <c r="G7" s="56">
        <f t="shared" si="1"/>
        <v>45195.53</v>
      </c>
      <c r="H7" s="56">
        <f t="shared" si="1"/>
        <v>45195.53</v>
      </c>
      <c r="I7" s="28">
        <f>SUM(C7:H7)</f>
        <v>271173.18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150651.76</v>
      </c>
      <c r="D9" s="73">
        <f t="shared" ref="D9:H9" si="2">SUM(D6:D7)</f>
        <v>150651.76</v>
      </c>
      <c r="E9" s="73">
        <f t="shared" si="2"/>
        <v>150651.76</v>
      </c>
      <c r="F9" s="73">
        <f t="shared" si="2"/>
        <v>150651.76</v>
      </c>
      <c r="G9" s="73">
        <f t="shared" si="2"/>
        <v>150651.76</v>
      </c>
      <c r="H9" s="73">
        <f t="shared" si="2"/>
        <v>150651.76</v>
      </c>
      <c r="I9" s="74">
        <f>SUM(I6:I7)</f>
        <v>903910.56</v>
      </c>
    </row>
    <row r="10" spans="1:9" x14ac:dyDescent="0.25">
      <c r="A10" s="23"/>
    </row>
    <row r="11" spans="1:9" ht="14.4" x14ac:dyDescent="0.3">
      <c r="A11" s="27">
        <f t="shared" ref="A11:A19" si="3">-G11/$G$9</f>
        <v>-0.69999999999999984</v>
      </c>
      <c r="B11" s="46" t="s">
        <v>32</v>
      </c>
      <c r="C11" s="58">
        <f>(C6*70%)+(C7*70%)</f>
        <v>105456.23199999999</v>
      </c>
      <c r="D11" s="58">
        <f>$C$11</f>
        <v>105456.23199999999</v>
      </c>
      <c r="E11" s="58">
        <f t="shared" ref="E11:H11" si="4">$C$11</f>
        <v>105456.23199999999</v>
      </c>
      <c r="F11" s="58">
        <f t="shared" si="4"/>
        <v>105456.23199999999</v>
      </c>
      <c r="G11" s="58">
        <f t="shared" si="4"/>
        <v>105456.23199999999</v>
      </c>
      <c r="H11" s="58">
        <f t="shared" si="4"/>
        <v>105456.23199999999</v>
      </c>
      <c r="I11" s="58">
        <f t="shared" ref="I11:I19" si="5">SUM(C11:H11)</f>
        <v>632737.39199999988</v>
      </c>
    </row>
    <row r="12" spans="1:9" ht="14.4" x14ac:dyDescent="0.3">
      <c r="A12" s="27">
        <f t="shared" si="3"/>
        <v>-2.3549675091748015E-2</v>
      </c>
      <c r="B12" s="47" t="s">
        <v>54</v>
      </c>
      <c r="C12" s="59">
        <v>3547.8</v>
      </c>
      <c r="D12" s="59">
        <f>$C$12</f>
        <v>3547.8</v>
      </c>
      <c r="E12" s="59">
        <f t="shared" ref="E12:H12" si="6">$C$12</f>
        <v>3547.8</v>
      </c>
      <c r="F12" s="59">
        <f t="shared" si="6"/>
        <v>3547.8</v>
      </c>
      <c r="G12" s="59">
        <f t="shared" si="6"/>
        <v>3547.8</v>
      </c>
      <c r="H12" s="59">
        <f t="shared" si="6"/>
        <v>3547.8</v>
      </c>
      <c r="I12" s="59">
        <f t="shared" si="5"/>
        <v>21286.799999999999</v>
      </c>
    </row>
    <row r="13" spans="1:9" ht="14.4" x14ac:dyDescent="0.3">
      <c r="A13" s="27"/>
      <c r="B13" s="47" t="s">
        <v>57</v>
      </c>
      <c r="C13" s="61">
        <v>2365.1999999999998</v>
      </c>
      <c r="D13" s="59">
        <f>C13</f>
        <v>2365.1999999999998</v>
      </c>
      <c r="E13" s="59">
        <f t="shared" ref="E13:H13" si="7">D13</f>
        <v>2365.1999999999998</v>
      </c>
      <c r="F13" s="59">
        <f t="shared" si="7"/>
        <v>2365.1999999999998</v>
      </c>
      <c r="G13" s="59">
        <f t="shared" si="7"/>
        <v>2365.1999999999998</v>
      </c>
      <c r="H13" s="59">
        <f t="shared" si="7"/>
        <v>2365.1999999999998</v>
      </c>
      <c r="I13" s="59">
        <f t="shared" si="5"/>
        <v>14191.2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1054.56232</v>
      </c>
      <c r="D14" s="60">
        <f>$C$14</f>
        <v>1054.56232</v>
      </c>
      <c r="E14" s="60">
        <f t="shared" ref="E14:H14" si="8">$C$14</f>
        <v>1054.56232</v>
      </c>
      <c r="F14" s="60">
        <f t="shared" si="8"/>
        <v>1054.56232</v>
      </c>
      <c r="G14" s="60">
        <f t="shared" si="8"/>
        <v>1054.56232</v>
      </c>
      <c r="H14" s="60">
        <f t="shared" si="8"/>
        <v>1054.56232</v>
      </c>
      <c r="I14" s="59">
        <f t="shared" si="5"/>
        <v>6327.37392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451.95528000000002</v>
      </c>
      <c r="D16" s="60">
        <f>$C$16</f>
        <v>451.95528000000002</v>
      </c>
      <c r="E16" s="60">
        <f t="shared" ref="E16:H16" si="10">$C$16</f>
        <v>451.95528000000002</v>
      </c>
      <c r="F16" s="60">
        <f t="shared" si="10"/>
        <v>451.95528000000002</v>
      </c>
      <c r="G16" s="60">
        <f t="shared" si="10"/>
        <v>451.95528000000002</v>
      </c>
      <c r="H16" s="60">
        <f t="shared" si="10"/>
        <v>451.95528000000002</v>
      </c>
      <c r="I16" s="59">
        <f t="shared" si="5"/>
        <v>2711.7316800000003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753.25880000000006</v>
      </c>
      <c r="D17" s="61">
        <f>$C$17</f>
        <v>753.25880000000006</v>
      </c>
      <c r="E17" s="61">
        <f t="shared" ref="E17:H17" si="11">$C$17</f>
        <v>753.25880000000006</v>
      </c>
      <c r="F17" s="61">
        <f t="shared" si="11"/>
        <v>753.25880000000006</v>
      </c>
      <c r="G17" s="61">
        <f t="shared" si="11"/>
        <v>753.25880000000006</v>
      </c>
      <c r="H17" s="61">
        <f t="shared" si="11"/>
        <v>753.25880000000006</v>
      </c>
      <c r="I17" s="59">
        <f t="shared" si="5"/>
        <v>4519.5528000000004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1506.5176000000001</v>
      </c>
      <c r="D18" s="59">
        <f>$C$18</f>
        <v>1506.5176000000001</v>
      </c>
      <c r="E18" s="59">
        <f t="shared" ref="E18:H18" si="12">$C$18</f>
        <v>1506.5176000000001</v>
      </c>
      <c r="F18" s="59">
        <f t="shared" si="12"/>
        <v>1506.5176000000001</v>
      </c>
      <c r="G18" s="59">
        <f t="shared" si="12"/>
        <v>1506.5176000000001</v>
      </c>
      <c r="H18" s="59">
        <f t="shared" si="12"/>
        <v>1506.5176000000001</v>
      </c>
      <c r="I18" s="59">
        <f t="shared" si="5"/>
        <v>9039.1056000000008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$C$19</f>
        <v>0</v>
      </c>
      <c r="E19" s="59">
        <f t="shared" ref="E19:H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103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115135.52599999998</v>
      </c>
      <c r="D21" s="71">
        <f t="shared" ref="D21:F21" si="14">SUM(D11:D20)</f>
        <v>115135.52599999998</v>
      </c>
      <c r="E21" s="71">
        <f t="shared" si="14"/>
        <v>115135.52599999998</v>
      </c>
      <c r="F21" s="71">
        <f t="shared" si="14"/>
        <v>115135.52599999998</v>
      </c>
      <c r="G21" s="72">
        <f>SUM(G11:G20)</f>
        <v>115135.52599999998</v>
      </c>
      <c r="H21" s="72">
        <f t="shared" ref="H21" si="15">SUM(H11:H20)</f>
        <v>115135.52599999998</v>
      </c>
      <c r="I21" s="72">
        <f>SUM(I11:I20)</f>
        <v>690813.15599999984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35516.234000000026</v>
      </c>
      <c r="D23" s="71">
        <f t="shared" si="16"/>
        <v>35516.234000000026</v>
      </c>
      <c r="E23" s="71">
        <f t="shared" si="16"/>
        <v>35516.234000000026</v>
      </c>
      <c r="F23" s="71">
        <f t="shared" si="16"/>
        <v>35516.234000000026</v>
      </c>
      <c r="G23" s="75">
        <f t="shared" si="16"/>
        <v>35516.234000000026</v>
      </c>
      <c r="H23" s="75">
        <f t="shared" si="16"/>
        <v>35516.234000000026</v>
      </c>
      <c r="I23" s="75">
        <f t="shared" si="16"/>
        <v>213097.40400000021</v>
      </c>
    </row>
    <row r="24" spans="1:9" x14ac:dyDescent="0.25">
      <c r="A24" s="23"/>
      <c r="B24" s="78" t="s">
        <v>58</v>
      </c>
      <c r="C24" s="79">
        <f>C23/C9</f>
        <v>0.23575054151375346</v>
      </c>
      <c r="D24" s="79">
        <f t="shared" ref="D24:I24" si="17">D23/D9</f>
        <v>0.23575054151375346</v>
      </c>
      <c r="E24" s="79">
        <f t="shared" si="17"/>
        <v>0.23575054151375346</v>
      </c>
      <c r="F24" s="79">
        <f t="shared" si="17"/>
        <v>0.23575054151375346</v>
      </c>
      <c r="G24" s="79">
        <f t="shared" si="17"/>
        <v>0.23575054151375346</v>
      </c>
      <c r="H24" s="79">
        <f t="shared" si="17"/>
        <v>0.23575054151375346</v>
      </c>
      <c r="I24" s="79">
        <f t="shared" si="17"/>
        <v>0.23575054151375352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0.23575054151375346</v>
      </c>
      <c r="B27" s="69" t="s">
        <v>19</v>
      </c>
      <c r="C27" s="71">
        <f t="shared" ref="C27:I27" si="19">C26+C23</f>
        <v>35516.234000000026</v>
      </c>
      <c r="D27" s="71">
        <f t="shared" si="19"/>
        <v>35516.234000000026</v>
      </c>
      <c r="E27" s="71">
        <f t="shared" si="19"/>
        <v>35516.234000000026</v>
      </c>
      <c r="F27" s="71">
        <f t="shared" si="19"/>
        <v>35516.234000000026</v>
      </c>
      <c r="G27" s="75">
        <f t="shared" si="19"/>
        <v>35516.234000000026</v>
      </c>
      <c r="H27" s="75">
        <f t="shared" si="19"/>
        <v>35516.234000000026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0.23575054151375346</v>
      </c>
      <c r="B31" s="69" t="s">
        <v>23</v>
      </c>
      <c r="C31" s="71">
        <f t="shared" ref="C31:I31" si="20">C27+C29+C30</f>
        <v>35516.234000000026</v>
      </c>
      <c r="D31" s="71">
        <f t="shared" si="20"/>
        <v>35516.234000000026</v>
      </c>
      <c r="E31" s="71">
        <f t="shared" si="20"/>
        <v>35516.234000000026</v>
      </c>
      <c r="F31" s="71">
        <f t="shared" si="20"/>
        <v>35516.234000000026</v>
      </c>
      <c r="G31" s="75">
        <f t="shared" si="20"/>
        <v>35516.234000000026</v>
      </c>
      <c r="H31" s="75">
        <f t="shared" si="20"/>
        <v>35516.234000000026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-9909.0292860000081</v>
      </c>
      <c r="D33" s="16">
        <f t="shared" si="21"/>
        <v>-9909.0292860000081</v>
      </c>
      <c r="E33" s="16">
        <f t="shared" si="21"/>
        <v>-9909.0292860000081</v>
      </c>
      <c r="F33" s="16">
        <f t="shared" si="21"/>
        <v>-9909.0292860000081</v>
      </c>
      <c r="G33" s="17">
        <f>SUM(C33:F33)</f>
        <v>-39636.117144000033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0.67990456172566494</v>
      </c>
      <c r="B35" s="18" t="s">
        <v>17</v>
      </c>
      <c r="C35" s="19">
        <f>C31+C33</f>
        <v>25607.204714000018</v>
      </c>
      <c r="D35" s="19">
        <f>D31+D33</f>
        <v>25607.204714000018</v>
      </c>
      <c r="E35" s="19">
        <f>E31+E33</f>
        <v>25607.204714000018</v>
      </c>
      <c r="F35" s="19">
        <f>F31+F33</f>
        <v>25607.204714000018</v>
      </c>
      <c r="G35" s="20">
        <f>SUM(C35:F35)</f>
        <v>102428.81885600007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150651.76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150651.76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150651.76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3013.0352000000003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15065.176000000001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29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4A43B-84CF-4F05-B00B-0BB27AE403E1}">
  <sheetPr>
    <tabColor rgb="FF92D050"/>
    <pageSetUpPr fitToPage="1"/>
  </sheetPr>
  <dimension ref="A1:I72"/>
  <sheetViews>
    <sheetView topLeftCell="B1" zoomScale="80" zoomScaleNormal="80" workbookViewId="0">
      <selection activeCell="I1" sqref="I1:N1048576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60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f>'Regina Coeli'!C6+Rieti!C6+Velletri!C6+Paliano!C6</f>
        <v>118350.9</v>
      </c>
      <c r="D6" s="11">
        <f>$C$6</f>
        <v>118350.9</v>
      </c>
      <c r="E6" s="11">
        <f t="shared" ref="E6:H6" si="0">$C$6</f>
        <v>118350.9</v>
      </c>
      <c r="F6" s="11">
        <f t="shared" si="0"/>
        <v>118350.9</v>
      </c>
      <c r="G6" s="11">
        <f t="shared" si="0"/>
        <v>118350.9</v>
      </c>
      <c r="H6" s="11">
        <f t="shared" si="0"/>
        <v>118350.9</v>
      </c>
      <c r="I6" s="11">
        <f>SUM(C6:H6)</f>
        <v>710105.4</v>
      </c>
    </row>
    <row r="7" spans="1:9" ht="14.4" x14ac:dyDescent="0.3">
      <c r="A7" s="23"/>
      <c r="B7" s="54" t="s">
        <v>45</v>
      </c>
      <c r="C7" s="56">
        <f>'Regina Coeli'!C7+Rieti!C7+Velletri!C7+Paliano!C7</f>
        <v>50721.82</v>
      </c>
      <c r="D7" s="56">
        <f>$C$7</f>
        <v>50721.82</v>
      </c>
      <c r="E7" s="56">
        <f t="shared" ref="E7:H7" si="1">$C$7</f>
        <v>50721.82</v>
      </c>
      <c r="F7" s="56">
        <f t="shared" si="1"/>
        <v>50721.82</v>
      </c>
      <c r="G7" s="56">
        <f t="shared" si="1"/>
        <v>50721.82</v>
      </c>
      <c r="H7" s="56">
        <f t="shared" si="1"/>
        <v>50721.82</v>
      </c>
      <c r="I7" s="28">
        <f>SUM(C7:H7)</f>
        <v>304330.92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169072.72</v>
      </c>
      <c r="D9" s="73">
        <f t="shared" ref="D9:H9" si="2">SUM(D6:D7)</f>
        <v>169072.72</v>
      </c>
      <c r="E9" s="73">
        <f t="shared" si="2"/>
        <v>169072.72</v>
      </c>
      <c r="F9" s="73">
        <f t="shared" si="2"/>
        <v>169072.72</v>
      </c>
      <c r="G9" s="73">
        <f t="shared" si="2"/>
        <v>169072.72</v>
      </c>
      <c r="H9" s="73">
        <f t="shared" si="2"/>
        <v>169072.72</v>
      </c>
      <c r="I9" s="74">
        <f>SUM(I6:I7)</f>
        <v>1014436.3200000001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'Regina Coeli'!C11+Rieti!C11+Velletri!C11+Paliano!C11</f>
        <v>118350.90399999999</v>
      </c>
      <c r="D11" s="58">
        <f>$C$11</f>
        <v>118350.90399999999</v>
      </c>
      <c r="E11" s="58">
        <f t="shared" ref="E11:H11" si="4">$C$11</f>
        <v>118350.90399999999</v>
      </c>
      <c r="F11" s="58">
        <f t="shared" si="4"/>
        <v>118350.90399999999</v>
      </c>
      <c r="G11" s="58">
        <f t="shared" si="4"/>
        <v>118350.90399999999</v>
      </c>
      <c r="H11" s="58">
        <f t="shared" si="4"/>
        <v>118350.90399999999</v>
      </c>
      <c r="I11" s="58">
        <f t="shared" ref="I11:I19" si="5">SUM(C11:H11)</f>
        <v>710105.424</v>
      </c>
    </row>
    <row r="12" spans="1:9" ht="14.4" x14ac:dyDescent="0.3">
      <c r="A12" s="27">
        <f t="shared" si="3"/>
        <v>-8.8510730767210694E-2</v>
      </c>
      <c r="B12" s="47" t="s">
        <v>54</v>
      </c>
      <c r="C12" s="59">
        <f>'Regina Coeli'!C12+Rieti!C12+Velletri!C12+Paliano!C12</f>
        <v>14964.75</v>
      </c>
      <c r="D12" s="59">
        <f>$C$12</f>
        <v>14964.75</v>
      </c>
      <c r="E12" s="59">
        <f t="shared" ref="E12:H12" si="6">$C$12</f>
        <v>14964.75</v>
      </c>
      <c r="F12" s="59">
        <f t="shared" si="6"/>
        <v>14964.75</v>
      </c>
      <c r="G12" s="59">
        <f t="shared" si="6"/>
        <v>14964.75</v>
      </c>
      <c r="H12" s="59">
        <f t="shared" si="6"/>
        <v>14964.75</v>
      </c>
      <c r="I12" s="59">
        <f t="shared" si="5"/>
        <v>89788.5</v>
      </c>
    </row>
    <row r="13" spans="1:9" ht="14.4" x14ac:dyDescent="0.3">
      <c r="A13" s="27"/>
      <c r="B13" s="47" t="s">
        <v>57</v>
      </c>
      <c r="C13" s="59">
        <f>'Regina Coeli'!C13+Rieti!C13+Velletri!C13+Paliano!C13</f>
        <v>4988.25</v>
      </c>
      <c r="D13" s="59">
        <f>C13</f>
        <v>4988.25</v>
      </c>
      <c r="E13" s="59">
        <f t="shared" ref="E13:H13" si="7">D13</f>
        <v>4988.25</v>
      </c>
      <c r="F13" s="59">
        <f t="shared" si="7"/>
        <v>4988.25</v>
      </c>
      <c r="G13" s="59">
        <f t="shared" si="7"/>
        <v>4988.25</v>
      </c>
      <c r="H13" s="59">
        <f t="shared" si="7"/>
        <v>4988.25</v>
      </c>
      <c r="I13" s="59">
        <f t="shared" si="5"/>
        <v>29929.5</v>
      </c>
    </row>
    <row r="14" spans="1:9" ht="14.4" x14ac:dyDescent="0.3">
      <c r="A14" s="27">
        <f t="shared" si="3"/>
        <v>-6.9999999999999993E-3</v>
      </c>
      <c r="B14" s="47" t="s">
        <v>55</v>
      </c>
      <c r="C14" s="59">
        <f>'Regina Coeli'!C14+Rieti!C14+Velletri!C14+Paliano!C14</f>
        <v>1183.5090399999999</v>
      </c>
      <c r="D14" s="60">
        <f>$C$14</f>
        <v>1183.5090399999999</v>
      </c>
      <c r="E14" s="60">
        <f t="shared" ref="E14:H14" si="8">$C$14</f>
        <v>1183.5090399999999</v>
      </c>
      <c r="F14" s="60">
        <f t="shared" si="8"/>
        <v>1183.5090399999999</v>
      </c>
      <c r="G14" s="60">
        <f t="shared" si="8"/>
        <v>1183.5090399999999</v>
      </c>
      <c r="H14" s="60">
        <f t="shared" si="8"/>
        <v>1183.5090399999999</v>
      </c>
      <c r="I14" s="59">
        <f t="shared" si="5"/>
        <v>7101.0542399999995</v>
      </c>
    </row>
    <row r="15" spans="1:9" ht="14.4" x14ac:dyDescent="0.3">
      <c r="A15" s="27"/>
      <c r="B15" s="47" t="s">
        <v>56</v>
      </c>
      <c r="C15" s="59">
        <f>'Regina Coeli'!C15+Rieti!C15+Velletri!C15+Paliano!C15</f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59">
        <f>'Regina Coeli'!C16+Rieti!C16+Velletri!C16+Paliano!C16</f>
        <v>507.21816000000001</v>
      </c>
      <c r="D16" s="60">
        <f>$C$16</f>
        <v>507.21816000000001</v>
      </c>
      <c r="E16" s="60">
        <f t="shared" ref="E16:H16" si="10">$C$16</f>
        <v>507.21816000000001</v>
      </c>
      <c r="F16" s="60">
        <f t="shared" si="10"/>
        <v>507.21816000000001</v>
      </c>
      <c r="G16" s="60">
        <f t="shared" si="10"/>
        <v>507.21816000000001</v>
      </c>
      <c r="H16" s="60">
        <f t="shared" si="10"/>
        <v>507.21816000000001</v>
      </c>
      <c r="I16" s="59">
        <f t="shared" si="5"/>
        <v>3043.3089599999998</v>
      </c>
    </row>
    <row r="17" spans="1:9" ht="14.4" x14ac:dyDescent="0.3">
      <c r="A17" s="27">
        <f t="shared" si="3"/>
        <v>-5.0000000000000001E-3</v>
      </c>
      <c r="B17" s="47" t="s">
        <v>39</v>
      </c>
      <c r="C17" s="59">
        <f>'Regina Coeli'!C17+Rieti!C17+Velletri!C17+Paliano!C17</f>
        <v>845.36360000000002</v>
      </c>
      <c r="D17" s="61">
        <f>$C$17</f>
        <v>845.36360000000002</v>
      </c>
      <c r="E17" s="61">
        <f t="shared" ref="E17:H17" si="11">$C$17</f>
        <v>845.36360000000002</v>
      </c>
      <c r="F17" s="61">
        <f t="shared" si="11"/>
        <v>845.36360000000002</v>
      </c>
      <c r="G17" s="61">
        <f t="shared" si="11"/>
        <v>845.36360000000002</v>
      </c>
      <c r="H17" s="61">
        <f t="shared" si="11"/>
        <v>845.36360000000002</v>
      </c>
      <c r="I17" s="59">
        <f t="shared" si="5"/>
        <v>5072.1815999999999</v>
      </c>
    </row>
    <row r="18" spans="1:9" ht="14.4" x14ac:dyDescent="0.3">
      <c r="A18" s="27">
        <f t="shared" si="3"/>
        <v>-0.01</v>
      </c>
      <c r="B18" s="47" t="s">
        <v>41</v>
      </c>
      <c r="C18" s="59">
        <f>'Regina Coeli'!C18+Rieti!C18+Velletri!C18+Paliano!C18</f>
        <v>1690.7272</v>
      </c>
      <c r="D18" s="59">
        <f>$C$18</f>
        <v>1690.7272</v>
      </c>
      <c r="E18" s="59">
        <f t="shared" ref="E18:H18" si="12">$C$18</f>
        <v>1690.7272</v>
      </c>
      <c r="F18" s="59">
        <f t="shared" si="12"/>
        <v>1690.7272</v>
      </c>
      <c r="G18" s="59">
        <f t="shared" si="12"/>
        <v>1690.7272</v>
      </c>
      <c r="H18" s="59">
        <f t="shared" si="12"/>
        <v>1690.7272</v>
      </c>
      <c r="I18" s="59">
        <f t="shared" si="5"/>
        <v>10144.3632</v>
      </c>
    </row>
    <row r="19" spans="1:9" ht="14.4" x14ac:dyDescent="0.3">
      <c r="A19" s="27">
        <f t="shared" si="3"/>
        <v>0</v>
      </c>
      <c r="B19" s="47" t="s">
        <v>53</v>
      </c>
      <c r="C19" s="59">
        <f>'Regina Coeli'!C19+Rieti!C19+Velletri!C19+Paliano!C19</f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142530.72199999998</v>
      </c>
      <c r="D21" s="71">
        <f t="shared" ref="D21:F21" si="14">SUM(D11:D20)</f>
        <v>142530.72199999998</v>
      </c>
      <c r="E21" s="71">
        <f t="shared" si="14"/>
        <v>142530.72199999998</v>
      </c>
      <c r="F21" s="71">
        <f t="shared" si="14"/>
        <v>142530.72199999998</v>
      </c>
      <c r="G21" s="72">
        <f>SUM(G11:G20)</f>
        <v>142530.72199999998</v>
      </c>
      <c r="H21" s="72">
        <f t="shared" ref="H21" si="15">SUM(H11:H20)</f>
        <v>142530.72199999998</v>
      </c>
      <c r="I21" s="72">
        <f>SUM(I11:I20)</f>
        <v>855184.33200000005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26541.998000000021</v>
      </c>
      <c r="D23" s="71">
        <f t="shared" si="16"/>
        <v>26541.998000000021</v>
      </c>
      <c r="E23" s="71">
        <f t="shared" si="16"/>
        <v>26541.998000000021</v>
      </c>
      <c r="F23" s="71">
        <f t="shared" si="16"/>
        <v>26541.998000000021</v>
      </c>
      <c r="G23" s="75">
        <f t="shared" si="16"/>
        <v>26541.998000000021</v>
      </c>
      <c r="H23" s="75">
        <f t="shared" si="16"/>
        <v>26541.998000000021</v>
      </c>
      <c r="I23" s="75">
        <f t="shared" si="16"/>
        <v>159251.98800000001</v>
      </c>
    </row>
    <row r="24" spans="1:9" x14ac:dyDescent="0.25">
      <c r="A24" s="23"/>
      <c r="B24" s="78" t="s">
        <v>58</v>
      </c>
      <c r="C24" s="79">
        <f>C23/C9</f>
        <v>0.15698569231038587</v>
      </c>
      <c r="D24" s="79">
        <f t="shared" ref="D24:I24" si="17">D23/D9</f>
        <v>0.15698569231038587</v>
      </c>
      <c r="E24" s="79">
        <f t="shared" si="17"/>
        <v>0.15698569231038587</v>
      </c>
      <c r="F24" s="79">
        <f t="shared" si="17"/>
        <v>0.15698569231038587</v>
      </c>
      <c r="G24" s="79">
        <f t="shared" si="17"/>
        <v>0.15698569231038587</v>
      </c>
      <c r="H24" s="79">
        <f t="shared" si="17"/>
        <v>0.15698569231038587</v>
      </c>
      <c r="I24" s="79">
        <f t="shared" si="17"/>
        <v>0.15698569231038573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0.15698569231038587</v>
      </c>
      <c r="B27" s="69" t="s">
        <v>19</v>
      </c>
      <c r="C27" s="71">
        <f t="shared" ref="C27:I27" si="19">C26+C23</f>
        <v>26541.998000000021</v>
      </c>
      <c r="D27" s="71">
        <f t="shared" si="19"/>
        <v>26541.998000000021</v>
      </c>
      <c r="E27" s="71">
        <f t="shared" si="19"/>
        <v>26541.998000000021</v>
      </c>
      <c r="F27" s="71">
        <f t="shared" si="19"/>
        <v>26541.998000000021</v>
      </c>
      <c r="G27" s="75">
        <f t="shared" si="19"/>
        <v>26541.998000000021</v>
      </c>
      <c r="H27" s="75">
        <f t="shared" si="19"/>
        <v>26541.998000000021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0.15698569231038587</v>
      </c>
      <c r="B31" s="69" t="s">
        <v>23</v>
      </c>
      <c r="C31" s="71">
        <f t="shared" ref="C31:I31" si="20">C27+C29+C30</f>
        <v>26541.998000000021</v>
      </c>
      <c r="D31" s="71">
        <f t="shared" si="20"/>
        <v>26541.998000000021</v>
      </c>
      <c r="E31" s="71">
        <f t="shared" si="20"/>
        <v>26541.998000000021</v>
      </c>
      <c r="F31" s="71">
        <f t="shared" si="20"/>
        <v>26541.998000000021</v>
      </c>
      <c r="G31" s="75">
        <f t="shared" si="20"/>
        <v>26541.998000000021</v>
      </c>
      <c r="H31" s="75">
        <f t="shared" si="20"/>
        <v>26541.998000000021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-7405.2174420000065</v>
      </c>
      <c r="D33" s="16">
        <f t="shared" si="21"/>
        <v>-7405.2174420000065</v>
      </c>
      <c r="E33" s="16">
        <f t="shared" si="21"/>
        <v>-7405.2174420000065</v>
      </c>
      <c r="F33" s="16">
        <f t="shared" si="21"/>
        <v>-7405.2174420000065</v>
      </c>
      <c r="G33" s="17">
        <f>SUM(C33:F33)</f>
        <v>-29620.869768000026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0.45274673662315273</v>
      </c>
      <c r="B35" s="18" t="s">
        <v>17</v>
      </c>
      <c r="C35" s="19">
        <f>C31+C33</f>
        <v>19136.780558000013</v>
      </c>
      <c r="D35" s="19">
        <f>D31+D33</f>
        <v>19136.780558000013</v>
      </c>
      <c r="E35" s="19">
        <f>E31+E33</f>
        <v>19136.780558000013</v>
      </c>
      <c r="F35" s="19">
        <f>F31+F33</f>
        <v>19136.780558000013</v>
      </c>
      <c r="G35" s="20">
        <f>SUM(C35:F35)</f>
        <v>76547.122232000052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169072.72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169072.72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169072.72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3381.4544000000001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16907.272000000001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20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0C8EB-5B15-4E15-895A-AE6F9C279BD6}">
  <dimension ref="A1:I72"/>
  <sheetViews>
    <sheetView topLeftCell="B1" zoomScale="80" zoomScaleNormal="80" workbookViewId="0">
      <selection activeCell="C11" sqref="C11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102" t="s">
        <v>88</v>
      </c>
      <c r="C2" s="102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41632.28</v>
      </c>
      <c r="D6" s="11">
        <f>$C$6</f>
        <v>41632.28</v>
      </c>
      <c r="E6" s="11">
        <f t="shared" ref="E6:H6" si="0">$C$6</f>
        <v>41632.28</v>
      </c>
      <c r="F6" s="11">
        <f t="shared" si="0"/>
        <v>41632.28</v>
      </c>
      <c r="G6" s="11">
        <f t="shared" si="0"/>
        <v>41632.28</v>
      </c>
      <c r="H6" s="11">
        <f t="shared" si="0"/>
        <v>41632.28</v>
      </c>
      <c r="I6" s="11">
        <f>SUM(C6:H6)</f>
        <v>249793.68</v>
      </c>
    </row>
    <row r="7" spans="1:9" ht="14.4" x14ac:dyDescent="0.3">
      <c r="A7" s="23"/>
      <c r="B7" s="54" t="s">
        <v>45</v>
      </c>
      <c r="C7" s="56">
        <v>17842.45</v>
      </c>
      <c r="D7" s="56">
        <f>$C$7</f>
        <v>17842.45</v>
      </c>
      <c r="E7" s="56">
        <f t="shared" ref="E7:H7" si="1">$C$7</f>
        <v>17842.45</v>
      </c>
      <c r="F7" s="56">
        <f t="shared" si="1"/>
        <v>17842.45</v>
      </c>
      <c r="G7" s="56">
        <f t="shared" si="1"/>
        <v>17842.45</v>
      </c>
      <c r="H7" s="56">
        <f t="shared" si="1"/>
        <v>17842.45</v>
      </c>
      <c r="I7" s="28">
        <f>SUM(C7:H7)</f>
        <v>107054.7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59474.729999999996</v>
      </c>
      <c r="D9" s="73">
        <f t="shared" ref="D9:H9" si="2">SUM(D6:D7)</f>
        <v>59474.729999999996</v>
      </c>
      <c r="E9" s="73">
        <f t="shared" si="2"/>
        <v>59474.729999999996</v>
      </c>
      <c r="F9" s="73">
        <f t="shared" si="2"/>
        <v>59474.729999999996</v>
      </c>
      <c r="G9" s="73">
        <f t="shared" si="2"/>
        <v>59474.729999999996</v>
      </c>
      <c r="H9" s="73">
        <f t="shared" si="2"/>
        <v>59474.729999999996</v>
      </c>
      <c r="I9" s="74">
        <f>SUM(I6:I7)</f>
        <v>356848.38</v>
      </c>
    </row>
    <row r="10" spans="1:9" x14ac:dyDescent="0.25">
      <c r="A10" s="23"/>
    </row>
    <row r="11" spans="1:9" ht="14.4" x14ac:dyDescent="0.3">
      <c r="A11" s="27">
        <f t="shared" ref="A11:A19" si="3">-G11/$G$9</f>
        <v>-0.70000000000000007</v>
      </c>
      <c r="B11" s="46" t="s">
        <v>32</v>
      </c>
      <c r="C11" s="104">
        <f>(C6*70%)+(C7*70%)</f>
        <v>41632.311000000002</v>
      </c>
      <c r="D11" s="58">
        <f>$C$11</f>
        <v>41632.311000000002</v>
      </c>
      <c r="E11" s="58">
        <f t="shared" ref="E11:H11" si="4">$C$11</f>
        <v>41632.311000000002</v>
      </c>
      <c r="F11" s="58">
        <f t="shared" si="4"/>
        <v>41632.311000000002</v>
      </c>
      <c r="G11" s="58">
        <f t="shared" si="4"/>
        <v>41632.311000000002</v>
      </c>
      <c r="H11" s="58">
        <f t="shared" si="4"/>
        <v>41632.311000000002</v>
      </c>
      <c r="I11" s="58">
        <f t="shared" ref="I11:I19" si="5">SUM(C11:H11)</f>
        <v>249793.86599999998</v>
      </c>
    </row>
    <row r="12" spans="1:9" ht="14.4" x14ac:dyDescent="0.3">
      <c r="A12" s="27">
        <f t="shared" si="3"/>
        <v>-5.9652225407328466E-2</v>
      </c>
      <c r="B12" s="47" t="s">
        <v>54</v>
      </c>
      <c r="C12" s="61">
        <v>3547.8</v>
      </c>
      <c r="D12" s="59">
        <f>$C$12</f>
        <v>3547.8</v>
      </c>
      <c r="E12" s="59">
        <f t="shared" ref="E12:H12" si="6">$C$12</f>
        <v>3547.8</v>
      </c>
      <c r="F12" s="59">
        <f t="shared" si="6"/>
        <v>3547.8</v>
      </c>
      <c r="G12" s="59">
        <f t="shared" si="6"/>
        <v>3547.8</v>
      </c>
      <c r="H12" s="59">
        <f t="shared" si="6"/>
        <v>3547.8</v>
      </c>
      <c r="I12" s="59">
        <f t="shared" si="5"/>
        <v>21286.799999999999</v>
      </c>
    </row>
    <row r="13" spans="1:9" ht="14.4" x14ac:dyDescent="0.3">
      <c r="A13" s="27"/>
      <c r="B13" s="47" t="s">
        <v>57</v>
      </c>
      <c r="C13" s="61">
        <v>1182.5999999999999</v>
      </c>
      <c r="D13" s="59">
        <f>C13</f>
        <v>1182.5999999999999</v>
      </c>
      <c r="E13" s="59">
        <f t="shared" ref="E13:H13" si="7">D13</f>
        <v>1182.5999999999999</v>
      </c>
      <c r="F13" s="59">
        <f t="shared" si="7"/>
        <v>1182.5999999999999</v>
      </c>
      <c r="G13" s="59">
        <f t="shared" si="7"/>
        <v>1182.5999999999999</v>
      </c>
      <c r="H13" s="59">
        <f t="shared" si="7"/>
        <v>1182.5999999999999</v>
      </c>
      <c r="I13" s="59">
        <f t="shared" si="5"/>
        <v>7095.6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416.32310999999993</v>
      </c>
      <c r="D14" s="60">
        <f>$C$14</f>
        <v>416.32310999999993</v>
      </c>
      <c r="E14" s="60">
        <f t="shared" ref="E14:H14" si="8">$C$14</f>
        <v>416.32310999999993</v>
      </c>
      <c r="F14" s="60">
        <f t="shared" si="8"/>
        <v>416.32310999999993</v>
      </c>
      <c r="G14" s="60">
        <f t="shared" si="8"/>
        <v>416.32310999999993</v>
      </c>
      <c r="H14" s="60">
        <f t="shared" si="8"/>
        <v>416.32310999999993</v>
      </c>
      <c r="I14" s="59">
        <f t="shared" si="5"/>
        <v>2497.9386599999993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178.42418999999998</v>
      </c>
      <c r="D16" s="60">
        <f>$C$16</f>
        <v>178.42418999999998</v>
      </c>
      <c r="E16" s="60">
        <f t="shared" ref="E16:H16" si="10">$C$16</f>
        <v>178.42418999999998</v>
      </c>
      <c r="F16" s="60">
        <f t="shared" si="10"/>
        <v>178.42418999999998</v>
      </c>
      <c r="G16" s="60">
        <f t="shared" si="10"/>
        <v>178.42418999999998</v>
      </c>
      <c r="H16" s="60">
        <f t="shared" si="10"/>
        <v>178.42418999999998</v>
      </c>
      <c r="I16" s="59">
        <f t="shared" si="5"/>
        <v>1070.5451399999999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297.37365</v>
      </c>
      <c r="D17" s="61">
        <f>$C$17</f>
        <v>297.37365</v>
      </c>
      <c r="E17" s="61">
        <f t="shared" ref="E17:H17" si="11">$C$17</f>
        <v>297.37365</v>
      </c>
      <c r="F17" s="61">
        <f t="shared" si="11"/>
        <v>297.37365</v>
      </c>
      <c r="G17" s="61">
        <f t="shared" si="11"/>
        <v>297.37365</v>
      </c>
      <c r="H17" s="61">
        <f t="shared" si="11"/>
        <v>297.37365</v>
      </c>
      <c r="I17" s="59">
        <f t="shared" si="5"/>
        <v>1784.2419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594.7473</v>
      </c>
      <c r="D18" s="59">
        <f>$C$18</f>
        <v>594.7473</v>
      </c>
      <c r="E18" s="59">
        <f t="shared" ref="E18:H18" si="12">$C$18</f>
        <v>594.7473</v>
      </c>
      <c r="F18" s="59">
        <f t="shared" si="12"/>
        <v>594.7473</v>
      </c>
      <c r="G18" s="59">
        <f t="shared" si="12"/>
        <v>594.7473</v>
      </c>
      <c r="H18" s="59">
        <f t="shared" si="12"/>
        <v>594.7473</v>
      </c>
      <c r="I18" s="59">
        <f t="shared" si="5"/>
        <v>3568.4838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47849.579250000003</v>
      </c>
      <c r="D21" s="71">
        <f t="shared" ref="D21:F21" si="14">SUM(D11:D20)</f>
        <v>47849.579250000003</v>
      </c>
      <c r="E21" s="71">
        <f t="shared" si="14"/>
        <v>47849.579250000003</v>
      </c>
      <c r="F21" s="71">
        <f t="shared" si="14"/>
        <v>47849.579250000003</v>
      </c>
      <c r="G21" s="72">
        <f>SUM(G11:G20)</f>
        <v>47849.579250000003</v>
      </c>
      <c r="H21" s="72">
        <f t="shared" ref="H21" si="15">SUM(H11:H20)</f>
        <v>47849.579250000003</v>
      </c>
      <c r="I21" s="72">
        <f>SUM(I11:I20)</f>
        <v>287097.47549999994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11625.150749999993</v>
      </c>
      <c r="D23" s="71">
        <f t="shared" si="16"/>
        <v>11625.150749999993</v>
      </c>
      <c r="E23" s="71">
        <f t="shared" si="16"/>
        <v>11625.150749999993</v>
      </c>
      <c r="F23" s="71">
        <f t="shared" si="16"/>
        <v>11625.150749999993</v>
      </c>
      <c r="G23" s="75">
        <f t="shared" si="16"/>
        <v>11625.150749999993</v>
      </c>
      <c r="H23" s="75">
        <f t="shared" si="16"/>
        <v>11625.150749999993</v>
      </c>
      <c r="I23" s="75">
        <f t="shared" si="16"/>
        <v>69750.904500000062</v>
      </c>
    </row>
    <row r="24" spans="1:9" x14ac:dyDescent="0.25">
      <c r="A24" s="23"/>
      <c r="B24" s="78" t="s">
        <v>58</v>
      </c>
      <c r="C24" s="79">
        <f>C23/C9</f>
        <v>0.19546369945689529</v>
      </c>
      <c r="D24" s="79">
        <f t="shared" ref="D24:I24" si="17">D23/D9</f>
        <v>0.19546369945689529</v>
      </c>
      <c r="E24" s="79">
        <f t="shared" si="17"/>
        <v>0.19546369945689529</v>
      </c>
      <c r="F24" s="79">
        <f t="shared" si="17"/>
        <v>0.19546369945689529</v>
      </c>
      <c r="G24" s="79">
        <f t="shared" si="17"/>
        <v>0.19546369945689529</v>
      </c>
      <c r="H24" s="79">
        <f t="shared" si="17"/>
        <v>0.19546369945689529</v>
      </c>
      <c r="I24" s="79">
        <f t="shared" si="17"/>
        <v>0.19546369945689557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0.19546369945689529</v>
      </c>
      <c r="B27" s="69" t="s">
        <v>19</v>
      </c>
      <c r="C27" s="71">
        <f t="shared" ref="C27:I27" si="19">C26+C23</f>
        <v>11625.150749999993</v>
      </c>
      <c r="D27" s="71">
        <f t="shared" si="19"/>
        <v>11625.150749999993</v>
      </c>
      <c r="E27" s="71">
        <f t="shared" si="19"/>
        <v>11625.150749999993</v>
      </c>
      <c r="F27" s="71">
        <f t="shared" si="19"/>
        <v>11625.150749999993</v>
      </c>
      <c r="G27" s="75">
        <f t="shared" si="19"/>
        <v>11625.150749999993</v>
      </c>
      <c r="H27" s="75">
        <f t="shared" si="19"/>
        <v>11625.150749999993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0.19546369945689529</v>
      </c>
      <c r="B31" s="69" t="s">
        <v>23</v>
      </c>
      <c r="C31" s="71">
        <f t="shared" ref="C31:I31" si="20">C27+C29+C30</f>
        <v>11625.150749999993</v>
      </c>
      <c r="D31" s="71">
        <f t="shared" si="20"/>
        <v>11625.150749999993</v>
      </c>
      <c r="E31" s="71">
        <f t="shared" si="20"/>
        <v>11625.150749999993</v>
      </c>
      <c r="F31" s="71">
        <f t="shared" si="20"/>
        <v>11625.150749999993</v>
      </c>
      <c r="G31" s="75">
        <f t="shared" si="20"/>
        <v>11625.150749999993</v>
      </c>
      <c r="H31" s="75">
        <f t="shared" si="20"/>
        <v>11625.150749999993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-3243.4170592499986</v>
      </c>
      <c r="D33" s="16">
        <f t="shared" si="21"/>
        <v>-3243.4170592499986</v>
      </c>
      <c r="E33" s="16">
        <f t="shared" si="21"/>
        <v>-3243.4170592499986</v>
      </c>
      <c r="F33" s="16">
        <f t="shared" si="21"/>
        <v>-3243.4170592499986</v>
      </c>
      <c r="G33" s="17">
        <f>SUM(C33:F33)</f>
        <v>-12973.668236999994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0.56371730923368601</v>
      </c>
      <c r="B35" s="18" t="s">
        <v>17</v>
      </c>
      <c r="C35" s="19">
        <f>C31+C33</f>
        <v>8381.7336907499957</v>
      </c>
      <c r="D35" s="19">
        <f>D31+D33</f>
        <v>8381.7336907499957</v>
      </c>
      <c r="E35" s="19">
        <f>E31+E33</f>
        <v>8381.7336907499957</v>
      </c>
      <c r="F35" s="19">
        <f>F31+F33</f>
        <v>8381.7336907499957</v>
      </c>
      <c r="G35" s="20">
        <f>SUM(C35:F35)</f>
        <v>33526.934762999983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59474.729999999996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59474.729999999996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59474.729999999996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1189.4946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5947.473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9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  <mergeCell ref="B2:C2"/>
  </mergeCells>
  <conditionalFormatting sqref="C27:I27">
    <cfRule type="cellIs" dxfId="19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8B4A0-9C54-45A6-AEA6-62FA835F1126}"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72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34857.5</v>
      </c>
      <c r="D6" s="11">
        <f>$C$6</f>
        <v>34857.5</v>
      </c>
      <c r="E6" s="11">
        <f t="shared" ref="E6:H6" si="0">$C$6</f>
        <v>34857.5</v>
      </c>
      <c r="F6" s="11">
        <f t="shared" si="0"/>
        <v>34857.5</v>
      </c>
      <c r="G6" s="11">
        <f t="shared" si="0"/>
        <v>34857.5</v>
      </c>
      <c r="H6" s="11">
        <f t="shared" si="0"/>
        <v>34857.5</v>
      </c>
      <c r="I6" s="11">
        <f>SUM(C6:H6)</f>
        <v>209145</v>
      </c>
    </row>
    <row r="7" spans="1:9" ht="14.4" x14ac:dyDescent="0.3">
      <c r="A7" s="23"/>
      <c r="B7" s="54" t="s">
        <v>45</v>
      </c>
      <c r="C7" s="56">
        <v>14938.93</v>
      </c>
      <c r="D7" s="56">
        <f>$C$7</f>
        <v>14938.93</v>
      </c>
      <c r="E7" s="56">
        <f t="shared" ref="E7:H7" si="1">$C$7</f>
        <v>14938.93</v>
      </c>
      <c r="F7" s="56">
        <f t="shared" si="1"/>
        <v>14938.93</v>
      </c>
      <c r="G7" s="56">
        <f t="shared" si="1"/>
        <v>14938.93</v>
      </c>
      <c r="H7" s="56">
        <f t="shared" si="1"/>
        <v>14938.93</v>
      </c>
      <c r="I7" s="28">
        <f>SUM(C7:H7)</f>
        <v>89633.579999999987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49796.43</v>
      </c>
      <c r="D9" s="73">
        <f t="shared" ref="D9:H9" si="2">SUM(D6:D7)</f>
        <v>49796.43</v>
      </c>
      <c r="E9" s="73">
        <f t="shared" si="2"/>
        <v>49796.43</v>
      </c>
      <c r="F9" s="73">
        <f t="shared" si="2"/>
        <v>49796.43</v>
      </c>
      <c r="G9" s="73">
        <f t="shared" si="2"/>
        <v>49796.43</v>
      </c>
      <c r="H9" s="73">
        <f t="shared" si="2"/>
        <v>49796.43</v>
      </c>
      <c r="I9" s="74">
        <f>SUM(I6:I7)</f>
        <v>298778.57999999996</v>
      </c>
    </row>
    <row r="10" spans="1:9" x14ac:dyDescent="0.25">
      <c r="A10" s="23"/>
    </row>
    <row r="11" spans="1:9" ht="14.4" x14ac:dyDescent="0.3">
      <c r="A11" s="27">
        <f t="shared" ref="A11:A19" si="3">-G11/$G$9</f>
        <v>-0.70000000000000007</v>
      </c>
      <c r="B11" s="46" t="s">
        <v>32</v>
      </c>
      <c r="C11" s="58">
        <f>(C6*70%)+(C7*70%)</f>
        <v>34857.501000000004</v>
      </c>
      <c r="D11" s="58">
        <f>$C$11</f>
        <v>34857.501000000004</v>
      </c>
      <c r="E11" s="58">
        <f t="shared" ref="E11:H11" si="4">$C$11</f>
        <v>34857.501000000004</v>
      </c>
      <c r="F11" s="58">
        <f t="shared" si="4"/>
        <v>34857.501000000004</v>
      </c>
      <c r="G11" s="58">
        <f t="shared" si="4"/>
        <v>34857.501000000004</v>
      </c>
      <c r="H11" s="58">
        <f t="shared" si="4"/>
        <v>34857.501000000004</v>
      </c>
      <c r="I11" s="58">
        <f t="shared" ref="I11:I19" si="5">SUM(C11:H11)</f>
        <v>209145.00599999999</v>
      </c>
    </row>
    <row r="12" spans="1:9" ht="14.4" x14ac:dyDescent="0.3">
      <c r="A12" s="27">
        <f t="shared" si="3"/>
        <v>-0.11374309363141093</v>
      </c>
      <c r="B12" s="47" t="s">
        <v>54</v>
      </c>
      <c r="C12" s="61">
        <v>5664</v>
      </c>
      <c r="D12" s="59">
        <f>$C$12</f>
        <v>5664</v>
      </c>
      <c r="E12" s="59">
        <f t="shared" ref="E12:H12" si="6">$C$12</f>
        <v>5664</v>
      </c>
      <c r="F12" s="59">
        <f t="shared" si="6"/>
        <v>5664</v>
      </c>
      <c r="G12" s="59">
        <f t="shared" si="6"/>
        <v>5664</v>
      </c>
      <c r="H12" s="59">
        <f t="shared" si="6"/>
        <v>5664</v>
      </c>
      <c r="I12" s="59">
        <f t="shared" si="5"/>
        <v>33984</v>
      </c>
    </row>
    <row r="13" spans="1:9" ht="14.4" x14ac:dyDescent="0.3">
      <c r="A13" s="27"/>
      <c r="B13" s="47" t="s">
        <v>57</v>
      </c>
      <c r="C13" s="61">
        <v>1888</v>
      </c>
      <c r="D13" s="59">
        <f>C13</f>
        <v>1888</v>
      </c>
      <c r="E13" s="59">
        <f t="shared" ref="E13:H13" si="7">D13</f>
        <v>1888</v>
      </c>
      <c r="F13" s="59">
        <f t="shared" si="7"/>
        <v>1888</v>
      </c>
      <c r="G13" s="59">
        <f t="shared" si="7"/>
        <v>1888</v>
      </c>
      <c r="H13" s="59">
        <f t="shared" si="7"/>
        <v>1888</v>
      </c>
      <c r="I13" s="59">
        <f t="shared" si="5"/>
        <v>11328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348.57500999999996</v>
      </c>
      <c r="D14" s="60">
        <f>$C$14</f>
        <v>348.57500999999996</v>
      </c>
      <c r="E14" s="60">
        <f t="shared" ref="E14:H14" si="8">$C$14</f>
        <v>348.57500999999996</v>
      </c>
      <c r="F14" s="60">
        <f t="shared" si="8"/>
        <v>348.57500999999996</v>
      </c>
      <c r="G14" s="60">
        <f t="shared" si="8"/>
        <v>348.57500999999996</v>
      </c>
      <c r="H14" s="60">
        <f t="shared" si="8"/>
        <v>348.57500999999996</v>
      </c>
      <c r="I14" s="59">
        <f t="shared" si="5"/>
        <v>2091.4500599999997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-3.0000000000000005E-3</v>
      </c>
      <c r="B16" s="47" t="s">
        <v>40</v>
      </c>
      <c r="C16" s="60">
        <f>C9*0.3%</f>
        <v>149.38929000000002</v>
      </c>
      <c r="D16" s="60">
        <f>$C$16</f>
        <v>149.38929000000002</v>
      </c>
      <c r="E16" s="60">
        <f t="shared" ref="E16:H16" si="10">$C$16</f>
        <v>149.38929000000002</v>
      </c>
      <c r="F16" s="60">
        <f t="shared" si="10"/>
        <v>149.38929000000002</v>
      </c>
      <c r="G16" s="60">
        <f t="shared" si="10"/>
        <v>149.38929000000002</v>
      </c>
      <c r="H16" s="60">
        <f t="shared" si="10"/>
        <v>149.38929000000002</v>
      </c>
      <c r="I16" s="59">
        <f t="shared" si="5"/>
        <v>896.33574000000021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248.98215000000002</v>
      </c>
      <c r="D17" s="61">
        <f>$C$17</f>
        <v>248.98215000000002</v>
      </c>
      <c r="E17" s="61">
        <f t="shared" ref="E17:H17" si="11">$C$17</f>
        <v>248.98215000000002</v>
      </c>
      <c r="F17" s="61">
        <f t="shared" si="11"/>
        <v>248.98215000000002</v>
      </c>
      <c r="G17" s="61">
        <f t="shared" si="11"/>
        <v>248.98215000000002</v>
      </c>
      <c r="H17" s="61">
        <f t="shared" si="11"/>
        <v>248.98215000000002</v>
      </c>
      <c r="I17" s="59">
        <f t="shared" si="5"/>
        <v>1493.8929000000001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497.96430000000004</v>
      </c>
      <c r="D18" s="59">
        <f>$C$18</f>
        <v>497.96430000000004</v>
      </c>
      <c r="E18" s="59">
        <f t="shared" ref="E18:H18" si="12">$C$18</f>
        <v>497.96430000000004</v>
      </c>
      <c r="F18" s="59">
        <f t="shared" si="12"/>
        <v>497.96430000000004</v>
      </c>
      <c r="G18" s="59">
        <f t="shared" si="12"/>
        <v>497.96430000000004</v>
      </c>
      <c r="H18" s="59">
        <f t="shared" si="12"/>
        <v>497.96430000000004</v>
      </c>
      <c r="I18" s="59">
        <f t="shared" si="5"/>
        <v>2987.7858000000001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43654.411750000007</v>
      </c>
      <c r="D21" s="71">
        <f t="shared" ref="D21:F21" si="14">SUM(D11:D20)</f>
        <v>43654.411750000007</v>
      </c>
      <c r="E21" s="71">
        <f t="shared" si="14"/>
        <v>43654.411750000007</v>
      </c>
      <c r="F21" s="71">
        <f t="shared" si="14"/>
        <v>43654.411750000007</v>
      </c>
      <c r="G21" s="72">
        <f>SUM(G11:G20)</f>
        <v>43654.411750000007</v>
      </c>
      <c r="H21" s="72">
        <f t="shared" ref="H21" si="15">SUM(H11:H20)</f>
        <v>43654.411750000007</v>
      </c>
      <c r="I21" s="72">
        <f>SUM(I11:I20)</f>
        <v>261926.47050000002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6142.0182499999937</v>
      </c>
      <c r="D23" s="71">
        <f t="shared" si="16"/>
        <v>6142.0182499999937</v>
      </c>
      <c r="E23" s="71">
        <f t="shared" si="16"/>
        <v>6142.0182499999937</v>
      </c>
      <c r="F23" s="71">
        <f t="shared" si="16"/>
        <v>6142.0182499999937</v>
      </c>
      <c r="G23" s="75">
        <f t="shared" si="16"/>
        <v>6142.0182499999937</v>
      </c>
      <c r="H23" s="75">
        <f t="shared" si="16"/>
        <v>6142.0182499999937</v>
      </c>
      <c r="I23" s="75">
        <f t="shared" si="16"/>
        <v>36852.109499999933</v>
      </c>
    </row>
    <row r="24" spans="1:9" x14ac:dyDescent="0.25">
      <c r="A24" s="23"/>
      <c r="B24" s="78" t="s">
        <v>58</v>
      </c>
      <c r="C24" s="79">
        <f>C23/C9</f>
        <v>0.12334254182478531</v>
      </c>
      <c r="D24" s="79">
        <f t="shared" ref="D24:I24" si="17">D23/D9</f>
        <v>0.12334254182478531</v>
      </c>
      <c r="E24" s="79">
        <f t="shared" si="17"/>
        <v>0.12334254182478531</v>
      </c>
      <c r="F24" s="79">
        <f t="shared" si="17"/>
        <v>0.12334254182478531</v>
      </c>
      <c r="G24" s="79">
        <f t="shared" si="17"/>
        <v>0.12334254182478531</v>
      </c>
      <c r="H24" s="79">
        <f t="shared" si="17"/>
        <v>0.12334254182478531</v>
      </c>
      <c r="I24" s="79">
        <f t="shared" si="17"/>
        <v>0.12334254182478523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0.12334254182478531</v>
      </c>
      <c r="B27" s="69" t="s">
        <v>19</v>
      </c>
      <c r="C27" s="71">
        <f t="shared" ref="C27:I27" si="19">C26+C23</f>
        <v>6142.0182499999937</v>
      </c>
      <c r="D27" s="71">
        <f t="shared" si="19"/>
        <v>6142.0182499999937</v>
      </c>
      <c r="E27" s="71">
        <f t="shared" si="19"/>
        <v>6142.0182499999937</v>
      </c>
      <c r="F27" s="71">
        <f t="shared" si="19"/>
        <v>6142.0182499999937</v>
      </c>
      <c r="G27" s="75">
        <f t="shared" si="19"/>
        <v>6142.0182499999937</v>
      </c>
      <c r="H27" s="75">
        <f t="shared" si="19"/>
        <v>6142.0182499999937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0.12334254182478531</v>
      </c>
      <c r="B31" s="69" t="s">
        <v>23</v>
      </c>
      <c r="C31" s="71">
        <f t="shared" ref="C31:I31" si="20">C27+C29+C30</f>
        <v>6142.0182499999937</v>
      </c>
      <c r="D31" s="71">
        <f t="shared" si="20"/>
        <v>6142.0182499999937</v>
      </c>
      <c r="E31" s="71">
        <f t="shared" si="20"/>
        <v>6142.0182499999937</v>
      </c>
      <c r="F31" s="71">
        <f t="shared" si="20"/>
        <v>6142.0182499999937</v>
      </c>
      <c r="G31" s="75">
        <f t="shared" si="20"/>
        <v>6142.0182499999937</v>
      </c>
      <c r="H31" s="75">
        <f t="shared" si="20"/>
        <v>6142.0182499999937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-1713.6230917499984</v>
      </c>
      <c r="D33" s="16">
        <f t="shared" si="21"/>
        <v>-1713.6230917499984</v>
      </c>
      <c r="E33" s="16">
        <f t="shared" si="21"/>
        <v>-1713.6230917499984</v>
      </c>
      <c r="F33" s="16">
        <f t="shared" si="21"/>
        <v>-1713.6230917499984</v>
      </c>
      <c r="G33" s="17">
        <f>SUM(C33:F33)</f>
        <v>-6854.4923669999935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0.35571989062268083</v>
      </c>
      <c r="B35" s="18" t="s">
        <v>17</v>
      </c>
      <c r="C35" s="19">
        <f>C31+C33</f>
        <v>4428.3951582499958</v>
      </c>
      <c r="D35" s="19">
        <f>D31+D33</f>
        <v>4428.3951582499958</v>
      </c>
      <c r="E35" s="19">
        <f>E31+E33</f>
        <v>4428.3951582499958</v>
      </c>
      <c r="F35" s="19">
        <f>F31+F33</f>
        <v>4428.3951582499958</v>
      </c>
      <c r="G35" s="20">
        <f>SUM(C35:F35)</f>
        <v>17713.580632999983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49796.43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49796.43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49796.43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995.92860000000007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4979.643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18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BE5B7-BBD2-4462-84E8-9F2686B73BC4}">
  <sheetPr>
    <tabColor rgb="FF92D050"/>
    <pageSetUpPr fitToPage="1"/>
  </sheetPr>
  <dimension ref="A1:I72"/>
  <sheetViews>
    <sheetView topLeftCell="B1" zoomScale="80" zoomScaleNormal="80" workbookViewId="0">
      <selection activeCell="I1" sqref="I1:N1048576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61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f>'C.C.+C.R. Civitavecchia'!C6+Viterbo!C6</f>
        <v>76489.78</v>
      </c>
      <c r="D6" s="11">
        <f>$C$6</f>
        <v>76489.78</v>
      </c>
      <c r="E6" s="11">
        <f t="shared" ref="E6:H6" si="0">$C$6</f>
        <v>76489.78</v>
      </c>
      <c r="F6" s="11">
        <f t="shared" si="0"/>
        <v>76489.78</v>
      </c>
      <c r="G6" s="11">
        <f t="shared" si="0"/>
        <v>76489.78</v>
      </c>
      <c r="H6" s="11">
        <f t="shared" si="0"/>
        <v>76489.78</v>
      </c>
      <c r="I6" s="11">
        <f>SUM(C6:H6)</f>
        <v>458938.68000000005</v>
      </c>
    </row>
    <row r="7" spans="1:9" ht="14.4" x14ac:dyDescent="0.3">
      <c r="A7" s="23"/>
      <c r="B7" s="54" t="s">
        <v>45</v>
      </c>
      <c r="C7" s="56">
        <f>'C.C.+C.R. Civitavecchia'!C7+Viterbo!C7</f>
        <v>32781.380000000005</v>
      </c>
      <c r="D7" s="56">
        <f>$C$7</f>
        <v>32781.380000000005</v>
      </c>
      <c r="E7" s="56">
        <f t="shared" ref="E7:H7" si="1">$C$7</f>
        <v>32781.380000000005</v>
      </c>
      <c r="F7" s="56">
        <f t="shared" si="1"/>
        <v>32781.380000000005</v>
      </c>
      <c r="G7" s="56">
        <f t="shared" si="1"/>
        <v>32781.380000000005</v>
      </c>
      <c r="H7" s="56">
        <f t="shared" si="1"/>
        <v>32781.380000000005</v>
      </c>
      <c r="I7" s="28">
        <f>SUM(C7:H7)</f>
        <v>196688.28000000003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109271.16</v>
      </c>
      <c r="D9" s="73">
        <f t="shared" ref="D9:H9" si="2">SUM(D6:D7)</f>
        <v>109271.16</v>
      </c>
      <c r="E9" s="73">
        <f t="shared" si="2"/>
        <v>109271.16</v>
      </c>
      <c r="F9" s="73">
        <f t="shared" si="2"/>
        <v>109271.16</v>
      </c>
      <c r="G9" s="73">
        <f t="shared" si="2"/>
        <v>109271.16</v>
      </c>
      <c r="H9" s="73">
        <f t="shared" si="2"/>
        <v>109271.16</v>
      </c>
      <c r="I9" s="74">
        <f>SUM(I6:I7)</f>
        <v>655626.96000000008</v>
      </c>
    </row>
    <row r="10" spans="1:9" x14ac:dyDescent="0.25">
      <c r="A10" s="23"/>
    </row>
    <row r="11" spans="1:9" ht="14.4" x14ac:dyDescent="0.3">
      <c r="A11" s="27">
        <f t="shared" ref="A11:A19" si="3">-G11/$G$9</f>
        <v>-0.70000000000000007</v>
      </c>
      <c r="B11" s="46" t="s">
        <v>32</v>
      </c>
      <c r="C11" s="58">
        <f>'C.C.+C.R. Civitavecchia'!C11+Viterbo!C11</f>
        <v>76489.812000000005</v>
      </c>
      <c r="D11" s="58">
        <f>$C$11</f>
        <v>76489.812000000005</v>
      </c>
      <c r="E11" s="58">
        <f t="shared" ref="E11:H11" si="4">$C$11</f>
        <v>76489.812000000005</v>
      </c>
      <c r="F11" s="58">
        <f t="shared" si="4"/>
        <v>76489.812000000005</v>
      </c>
      <c r="G11" s="58">
        <f t="shared" si="4"/>
        <v>76489.812000000005</v>
      </c>
      <c r="H11" s="58">
        <f t="shared" si="4"/>
        <v>76489.812000000005</v>
      </c>
      <c r="I11" s="58">
        <f t="shared" ref="I11:I19" si="5">SUM(C11:H11)</f>
        <v>458938.87200000009</v>
      </c>
    </row>
    <row r="12" spans="1:9" ht="14.4" x14ac:dyDescent="0.3">
      <c r="A12" s="27">
        <f t="shared" si="3"/>
        <v>-8.4302207462609524E-2</v>
      </c>
      <c r="B12" s="47" t="s">
        <v>54</v>
      </c>
      <c r="C12" s="59">
        <f>'C.C.+C.R. Civitavecchia'!C12+Viterbo!C12</f>
        <v>9211.7999999999993</v>
      </c>
      <c r="D12" s="59">
        <f>$C$12</f>
        <v>9211.7999999999993</v>
      </c>
      <c r="E12" s="59">
        <f t="shared" ref="E12:H12" si="6">$C$12</f>
        <v>9211.7999999999993</v>
      </c>
      <c r="F12" s="59">
        <f t="shared" si="6"/>
        <v>9211.7999999999993</v>
      </c>
      <c r="G12" s="59">
        <f t="shared" si="6"/>
        <v>9211.7999999999993</v>
      </c>
      <c r="H12" s="59">
        <f t="shared" si="6"/>
        <v>9211.7999999999993</v>
      </c>
      <c r="I12" s="59">
        <f t="shared" si="5"/>
        <v>55270.8</v>
      </c>
    </row>
    <row r="13" spans="1:9" ht="14.4" x14ac:dyDescent="0.3">
      <c r="A13" s="27"/>
      <c r="B13" s="47" t="s">
        <v>57</v>
      </c>
      <c r="C13" s="59">
        <f>'C.C.+C.R. Civitavecchia'!C13+Viterbo!C13</f>
        <v>3070.6</v>
      </c>
      <c r="D13" s="59">
        <f>C13</f>
        <v>3070.6</v>
      </c>
      <c r="E13" s="59">
        <f t="shared" ref="E13:H13" si="7">D13</f>
        <v>3070.6</v>
      </c>
      <c r="F13" s="59">
        <f t="shared" si="7"/>
        <v>3070.6</v>
      </c>
      <c r="G13" s="59">
        <f t="shared" si="7"/>
        <v>3070.6</v>
      </c>
      <c r="H13" s="59">
        <f t="shared" si="7"/>
        <v>3070.6</v>
      </c>
      <c r="I13" s="59">
        <f t="shared" si="5"/>
        <v>18423.599999999999</v>
      </c>
    </row>
    <row r="14" spans="1:9" ht="14.4" x14ac:dyDescent="0.3">
      <c r="A14" s="27">
        <f t="shared" si="3"/>
        <v>-6.9999999999999984E-3</v>
      </c>
      <c r="B14" s="47" t="s">
        <v>55</v>
      </c>
      <c r="C14" s="59">
        <f>'C.C.+C.R. Civitavecchia'!C14+Viterbo!C14</f>
        <v>764.89811999999984</v>
      </c>
      <c r="D14" s="60">
        <f>$C$14</f>
        <v>764.89811999999984</v>
      </c>
      <c r="E14" s="60">
        <f t="shared" ref="E14:H14" si="8">$C$14</f>
        <v>764.89811999999984</v>
      </c>
      <c r="F14" s="60">
        <f t="shared" si="8"/>
        <v>764.89811999999984</v>
      </c>
      <c r="G14" s="60">
        <f t="shared" si="8"/>
        <v>764.89811999999984</v>
      </c>
      <c r="H14" s="60">
        <f t="shared" si="8"/>
        <v>764.89811999999984</v>
      </c>
      <c r="I14" s="59">
        <f t="shared" si="5"/>
        <v>4589.388719999999</v>
      </c>
    </row>
    <row r="15" spans="1:9" ht="14.4" x14ac:dyDescent="0.3">
      <c r="A15" s="27"/>
      <c r="B15" s="47" t="s">
        <v>56</v>
      </c>
      <c r="C15" s="59">
        <f>'C.C.+C.R. Civitavecchia'!C15+Viterbo!C15</f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59">
        <f>'C.C.+C.R. Civitavecchia'!C16+Viterbo!C16</f>
        <v>327.81348000000003</v>
      </c>
      <c r="D16" s="60">
        <f>$C$16</f>
        <v>327.81348000000003</v>
      </c>
      <c r="E16" s="60">
        <f t="shared" ref="E16:H16" si="10">$C$16</f>
        <v>327.81348000000003</v>
      </c>
      <c r="F16" s="60">
        <f t="shared" si="10"/>
        <v>327.81348000000003</v>
      </c>
      <c r="G16" s="60">
        <f t="shared" si="10"/>
        <v>327.81348000000003</v>
      </c>
      <c r="H16" s="60">
        <f t="shared" si="10"/>
        <v>327.81348000000003</v>
      </c>
      <c r="I16" s="59">
        <f t="shared" si="5"/>
        <v>1966.8808800000002</v>
      </c>
    </row>
    <row r="17" spans="1:9" ht="14.4" x14ac:dyDescent="0.3">
      <c r="A17" s="27">
        <f t="shared" si="3"/>
        <v>-5.0000000000000001E-3</v>
      </c>
      <c r="B17" s="47" t="s">
        <v>39</v>
      </c>
      <c r="C17" s="59">
        <f>'C.C.+C.R. Civitavecchia'!C17+Viterbo!C17</f>
        <v>546.35580000000004</v>
      </c>
      <c r="D17" s="61">
        <f>$C$17</f>
        <v>546.35580000000004</v>
      </c>
      <c r="E17" s="61">
        <f t="shared" ref="E17:H17" si="11">$C$17</f>
        <v>546.35580000000004</v>
      </c>
      <c r="F17" s="61">
        <f t="shared" si="11"/>
        <v>546.35580000000004</v>
      </c>
      <c r="G17" s="61">
        <f t="shared" si="11"/>
        <v>546.35580000000004</v>
      </c>
      <c r="H17" s="61">
        <f t="shared" si="11"/>
        <v>546.35580000000004</v>
      </c>
      <c r="I17" s="59">
        <f t="shared" si="5"/>
        <v>3278.1348000000007</v>
      </c>
    </row>
    <row r="18" spans="1:9" ht="14.4" x14ac:dyDescent="0.3">
      <c r="A18" s="27">
        <f t="shared" si="3"/>
        <v>-0.01</v>
      </c>
      <c r="B18" s="47" t="s">
        <v>41</v>
      </c>
      <c r="C18" s="59">
        <f>'C.C.+C.R. Civitavecchia'!C18+Viterbo!C18</f>
        <v>1092.7116000000001</v>
      </c>
      <c r="D18" s="59">
        <f>$C$18</f>
        <v>1092.7116000000001</v>
      </c>
      <c r="E18" s="59">
        <f t="shared" ref="E18:H18" si="12">$C$18</f>
        <v>1092.7116000000001</v>
      </c>
      <c r="F18" s="59">
        <f t="shared" si="12"/>
        <v>1092.7116000000001</v>
      </c>
      <c r="G18" s="59">
        <f t="shared" si="12"/>
        <v>1092.7116000000001</v>
      </c>
      <c r="H18" s="59">
        <f t="shared" si="12"/>
        <v>1092.7116000000001</v>
      </c>
      <c r="I18" s="59">
        <f t="shared" si="5"/>
        <v>6556.2696000000014</v>
      </c>
    </row>
    <row r="19" spans="1:9" ht="14.4" x14ac:dyDescent="0.3">
      <c r="A19" s="27">
        <f t="shared" si="3"/>
        <v>0</v>
      </c>
      <c r="B19" s="47" t="s">
        <v>53</v>
      </c>
      <c r="C19" s="59">
        <f>'C.C.+C.R. Civitavecchia'!C19+Viterbo!C19</f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91503.991000000009</v>
      </c>
      <c r="D21" s="71">
        <f t="shared" ref="D21:F21" si="14">SUM(D11:D20)</f>
        <v>91503.991000000009</v>
      </c>
      <c r="E21" s="71">
        <f t="shared" si="14"/>
        <v>91503.991000000009</v>
      </c>
      <c r="F21" s="71">
        <f t="shared" si="14"/>
        <v>91503.991000000009</v>
      </c>
      <c r="G21" s="72">
        <f>SUM(G11:G20)</f>
        <v>91503.991000000009</v>
      </c>
      <c r="H21" s="72">
        <f t="shared" ref="H21" si="15">SUM(H11:H20)</f>
        <v>91503.991000000009</v>
      </c>
      <c r="I21" s="72">
        <f>SUM(I11:I20)</f>
        <v>549023.94600000011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17767.168999999994</v>
      </c>
      <c r="D23" s="71">
        <f t="shared" si="16"/>
        <v>17767.168999999994</v>
      </c>
      <c r="E23" s="71">
        <f t="shared" si="16"/>
        <v>17767.168999999994</v>
      </c>
      <c r="F23" s="71">
        <f t="shared" si="16"/>
        <v>17767.168999999994</v>
      </c>
      <c r="G23" s="75">
        <f t="shared" si="16"/>
        <v>17767.168999999994</v>
      </c>
      <c r="H23" s="75">
        <f t="shared" si="16"/>
        <v>17767.168999999994</v>
      </c>
      <c r="I23" s="75">
        <f t="shared" si="16"/>
        <v>106603.01399999997</v>
      </c>
    </row>
    <row r="24" spans="1:9" x14ac:dyDescent="0.25">
      <c r="A24" s="23"/>
      <c r="B24" s="78" t="s">
        <v>58</v>
      </c>
      <c r="C24" s="79">
        <f>C23/C9</f>
        <v>0.16259705671652058</v>
      </c>
      <c r="D24" s="79">
        <f t="shared" ref="D24:I24" si="17">D23/D9</f>
        <v>0.16259705671652058</v>
      </c>
      <c r="E24" s="79">
        <f t="shared" si="17"/>
        <v>0.16259705671652058</v>
      </c>
      <c r="F24" s="79">
        <f t="shared" si="17"/>
        <v>0.16259705671652058</v>
      </c>
      <c r="G24" s="79">
        <f t="shared" si="17"/>
        <v>0.16259705671652058</v>
      </c>
      <c r="H24" s="79">
        <f t="shared" si="17"/>
        <v>0.16259705671652058</v>
      </c>
      <c r="I24" s="79">
        <f t="shared" si="17"/>
        <v>0.16259705671652055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0.16259705671652058</v>
      </c>
      <c r="B27" s="69" t="s">
        <v>19</v>
      </c>
      <c r="C27" s="71">
        <f t="shared" ref="C27:I27" si="19">C26+C23</f>
        <v>17767.168999999994</v>
      </c>
      <c r="D27" s="71">
        <f t="shared" si="19"/>
        <v>17767.168999999994</v>
      </c>
      <c r="E27" s="71">
        <f t="shared" si="19"/>
        <v>17767.168999999994</v>
      </c>
      <c r="F27" s="71">
        <f t="shared" si="19"/>
        <v>17767.168999999994</v>
      </c>
      <c r="G27" s="75">
        <f t="shared" si="19"/>
        <v>17767.168999999994</v>
      </c>
      <c r="H27" s="75">
        <f t="shared" si="19"/>
        <v>17767.168999999994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0.16259705671652058</v>
      </c>
      <c r="B31" s="69" t="s">
        <v>23</v>
      </c>
      <c r="C31" s="71">
        <f t="shared" ref="C31:I31" si="20">C27+C29+C30</f>
        <v>17767.168999999994</v>
      </c>
      <c r="D31" s="71">
        <f t="shared" si="20"/>
        <v>17767.168999999994</v>
      </c>
      <c r="E31" s="71">
        <f t="shared" si="20"/>
        <v>17767.168999999994</v>
      </c>
      <c r="F31" s="71">
        <f t="shared" si="20"/>
        <v>17767.168999999994</v>
      </c>
      <c r="G31" s="75">
        <f t="shared" si="20"/>
        <v>17767.168999999994</v>
      </c>
      <c r="H31" s="75">
        <f t="shared" si="20"/>
        <v>17767.168999999994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-4957.0401509999992</v>
      </c>
      <c r="D33" s="16">
        <f t="shared" si="21"/>
        <v>-4957.0401509999992</v>
      </c>
      <c r="E33" s="16">
        <f t="shared" si="21"/>
        <v>-4957.0401509999992</v>
      </c>
      <c r="F33" s="16">
        <f t="shared" si="21"/>
        <v>-4957.0401509999992</v>
      </c>
      <c r="G33" s="17">
        <f>SUM(C33:F33)</f>
        <v>-19828.160603999997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0.46892991157044528</v>
      </c>
      <c r="B35" s="18" t="s">
        <v>17</v>
      </c>
      <c r="C35" s="19">
        <f>C31+C33</f>
        <v>12810.128848999995</v>
      </c>
      <c r="D35" s="19">
        <f>D31+D33</f>
        <v>12810.128848999995</v>
      </c>
      <c r="E35" s="19">
        <f>E31+E33</f>
        <v>12810.128848999995</v>
      </c>
      <c r="F35" s="19">
        <f>F31+F33</f>
        <v>12810.128848999995</v>
      </c>
      <c r="G35" s="20">
        <f>SUM(C35:F35)</f>
        <v>51240.515395999981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109271.16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109271.16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109271.16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2185.4232000000002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10927.116000000002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17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E47BD-5FB3-4EFD-BE58-94CC31C754AB}"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73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46733.81</v>
      </c>
      <c r="D6" s="11">
        <f>$C$6</f>
        <v>46733.81</v>
      </c>
      <c r="E6" s="11">
        <f t="shared" ref="E6:H6" si="0">$C$6</f>
        <v>46733.81</v>
      </c>
      <c r="F6" s="11">
        <f t="shared" si="0"/>
        <v>46733.81</v>
      </c>
      <c r="G6" s="11">
        <f t="shared" si="0"/>
        <v>46733.81</v>
      </c>
      <c r="H6" s="11">
        <f t="shared" si="0"/>
        <v>46733.81</v>
      </c>
      <c r="I6" s="11">
        <f>SUM(C6:H6)</f>
        <v>280402.86</v>
      </c>
    </row>
    <row r="7" spans="1:9" ht="14.4" x14ac:dyDescent="0.3">
      <c r="A7" s="23"/>
      <c r="B7" s="54" t="s">
        <v>45</v>
      </c>
      <c r="C7" s="56">
        <v>20028.78</v>
      </c>
      <c r="D7" s="56">
        <f>$C$7</f>
        <v>20028.78</v>
      </c>
      <c r="E7" s="56">
        <f t="shared" ref="E7:H7" si="1">$C$7</f>
        <v>20028.78</v>
      </c>
      <c r="F7" s="56">
        <f t="shared" si="1"/>
        <v>20028.78</v>
      </c>
      <c r="G7" s="56">
        <f t="shared" si="1"/>
        <v>20028.78</v>
      </c>
      <c r="H7" s="56">
        <f t="shared" si="1"/>
        <v>20028.78</v>
      </c>
      <c r="I7" s="28">
        <f>SUM(C7:H7)</f>
        <v>120172.68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66762.59</v>
      </c>
      <c r="D9" s="73">
        <f t="shared" ref="D9:H9" si="2">SUM(D6:D7)</f>
        <v>66762.59</v>
      </c>
      <c r="E9" s="73">
        <f t="shared" si="2"/>
        <v>66762.59</v>
      </c>
      <c r="F9" s="73">
        <f t="shared" si="2"/>
        <v>66762.59</v>
      </c>
      <c r="G9" s="73">
        <f t="shared" si="2"/>
        <v>66762.59</v>
      </c>
      <c r="H9" s="73">
        <f t="shared" si="2"/>
        <v>66762.59</v>
      </c>
      <c r="I9" s="74">
        <f>SUM(I6:I7)</f>
        <v>400575.54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46733.812999999995</v>
      </c>
      <c r="D11" s="58">
        <f>$C$11</f>
        <v>46733.812999999995</v>
      </c>
      <c r="E11" s="58">
        <f t="shared" ref="E11:H11" si="4">$C$11</f>
        <v>46733.812999999995</v>
      </c>
      <c r="F11" s="58">
        <f t="shared" si="4"/>
        <v>46733.812999999995</v>
      </c>
      <c r="G11" s="58">
        <f t="shared" si="4"/>
        <v>46733.812999999995</v>
      </c>
      <c r="H11" s="58">
        <f t="shared" si="4"/>
        <v>46733.812999999995</v>
      </c>
      <c r="I11" s="58">
        <f t="shared" ref="I11:I19" si="5">SUM(C11:H11)</f>
        <v>280402.87799999997</v>
      </c>
    </row>
    <row r="12" spans="1:9" ht="14.4" x14ac:dyDescent="0.3">
      <c r="A12" s="27">
        <f t="shared" si="3"/>
        <v>-5.200816804740499E-2</v>
      </c>
      <c r="B12" s="47" t="s">
        <v>54</v>
      </c>
      <c r="C12" s="61">
        <v>3472.2</v>
      </c>
      <c r="D12" s="59">
        <f>$C$12</f>
        <v>3472.2</v>
      </c>
      <c r="E12" s="59">
        <f t="shared" ref="E12:H12" si="6">$C$12</f>
        <v>3472.2</v>
      </c>
      <c r="F12" s="59">
        <f t="shared" si="6"/>
        <v>3472.2</v>
      </c>
      <c r="G12" s="59">
        <f t="shared" si="6"/>
        <v>3472.2</v>
      </c>
      <c r="H12" s="59">
        <f t="shared" si="6"/>
        <v>3472.2</v>
      </c>
      <c r="I12" s="59">
        <f t="shared" si="5"/>
        <v>20833.2</v>
      </c>
    </row>
    <row r="13" spans="1:9" ht="14.4" x14ac:dyDescent="0.3">
      <c r="A13" s="27"/>
      <c r="B13" s="47" t="s">
        <v>57</v>
      </c>
      <c r="C13" s="61">
        <v>1157.4000000000001</v>
      </c>
      <c r="D13" s="59">
        <f>C13</f>
        <v>1157.4000000000001</v>
      </c>
      <c r="E13" s="59">
        <f t="shared" ref="E13:H13" si="7">D13</f>
        <v>1157.4000000000001</v>
      </c>
      <c r="F13" s="59">
        <f t="shared" si="7"/>
        <v>1157.4000000000001</v>
      </c>
      <c r="G13" s="59">
        <f t="shared" si="7"/>
        <v>1157.4000000000001</v>
      </c>
      <c r="H13" s="59">
        <f t="shared" si="7"/>
        <v>1157.4000000000001</v>
      </c>
      <c r="I13" s="59">
        <f t="shared" si="5"/>
        <v>6944.4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467.33812999999992</v>
      </c>
      <c r="D14" s="60">
        <f>$C$14</f>
        <v>467.33812999999992</v>
      </c>
      <c r="E14" s="60">
        <f t="shared" ref="E14:H14" si="8">$C$14</f>
        <v>467.33812999999992</v>
      </c>
      <c r="F14" s="60">
        <f t="shared" si="8"/>
        <v>467.33812999999992</v>
      </c>
      <c r="G14" s="60">
        <f t="shared" si="8"/>
        <v>467.33812999999992</v>
      </c>
      <c r="H14" s="60">
        <f t="shared" si="8"/>
        <v>467.33812999999992</v>
      </c>
      <c r="I14" s="59">
        <f t="shared" si="5"/>
        <v>2804.0287799999996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200.28776999999999</v>
      </c>
      <c r="D16" s="60">
        <f>$C$16</f>
        <v>200.28776999999999</v>
      </c>
      <c r="E16" s="60">
        <f t="shared" ref="E16:H16" si="10">$C$16</f>
        <v>200.28776999999999</v>
      </c>
      <c r="F16" s="60">
        <f t="shared" si="10"/>
        <v>200.28776999999999</v>
      </c>
      <c r="G16" s="60">
        <f t="shared" si="10"/>
        <v>200.28776999999999</v>
      </c>
      <c r="H16" s="60">
        <f t="shared" si="10"/>
        <v>200.28776999999999</v>
      </c>
      <c r="I16" s="59">
        <f t="shared" si="5"/>
        <v>1201.7266199999999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333.81295</v>
      </c>
      <c r="D17" s="61">
        <f>$C$17</f>
        <v>333.81295</v>
      </c>
      <c r="E17" s="61">
        <f t="shared" ref="E17:H17" si="11">$C$17</f>
        <v>333.81295</v>
      </c>
      <c r="F17" s="61">
        <f t="shared" si="11"/>
        <v>333.81295</v>
      </c>
      <c r="G17" s="61">
        <f t="shared" si="11"/>
        <v>333.81295</v>
      </c>
      <c r="H17" s="61">
        <f t="shared" si="11"/>
        <v>333.81295</v>
      </c>
      <c r="I17" s="59">
        <f t="shared" si="5"/>
        <v>2002.8777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667.6259</v>
      </c>
      <c r="D18" s="59">
        <f>$C$18</f>
        <v>667.6259</v>
      </c>
      <c r="E18" s="59">
        <f t="shared" ref="E18:H18" si="12">$C$18</f>
        <v>667.6259</v>
      </c>
      <c r="F18" s="59">
        <f t="shared" si="12"/>
        <v>667.6259</v>
      </c>
      <c r="G18" s="59">
        <f t="shared" si="12"/>
        <v>667.6259</v>
      </c>
      <c r="H18" s="59">
        <f t="shared" si="12"/>
        <v>667.6259</v>
      </c>
      <c r="I18" s="59">
        <f t="shared" si="5"/>
        <v>4005.7554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53032.477749999991</v>
      </c>
      <c r="D21" s="71">
        <f t="shared" ref="D21:F21" si="14">SUM(D11:D20)</f>
        <v>53032.477749999991</v>
      </c>
      <c r="E21" s="71">
        <f t="shared" si="14"/>
        <v>53032.477749999991</v>
      </c>
      <c r="F21" s="71">
        <f t="shared" si="14"/>
        <v>53032.477749999991</v>
      </c>
      <c r="G21" s="72">
        <f>SUM(G11:G20)</f>
        <v>53032.477749999991</v>
      </c>
      <c r="H21" s="72">
        <f t="shared" ref="H21" si="15">SUM(H11:H20)</f>
        <v>53032.477749999991</v>
      </c>
      <c r="I21" s="72">
        <f>SUM(I11:I20)</f>
        <v>318194.8665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13730.112250000006</v>
      </c>
      <c r="D23" s="71">
        <f t="shared" si="16"/>
        <v>13730.112250000006</v>
      </c>
      <c r="E23" s="71">
        <f t="shared" si="16"/>
        <v>13730.112250000006</v>
      </c>
      <c r="F23" s="71">
        <f t="shared" si="16"/>
        <v>13730.112250000006</v>
      </c>
      <c r="G23" s="75">
        <f t="shared" si="16"/>
        <v>13730.112250000006</v>
      </c>
      <c r="H23" s="75">
        <f t="shared" si="16"/>
        <v>13730.112250000006</v>
      </c>
      <c r="I23" s="75">
        <f t="shared" si="16"/>
        <v>82380.673499999975</v>
      </c>
    </row>
    <row r="24" spans="1:9" x14ac:dyDescent="0.25">
      <c r="A24" s="23"/>
      <c r="B24" s="78" t="s">
        <v>58</v>
      </c>
      <c r="C24" s="79">
        <f>C23/C9</f>
        <v>0.20565577593679343</v>
      </c>
      <c r="D24" s="79">
        <f t="shared" ref="D24:I24" si="17">D23/D9</f>
        <v>0.20565577593679343</v>
      </c>
      <c r="E24" s="79">
        <f t="shared" si="17"/>
        <v>0.20565577593679343</v>
      </c>
      <c r="F24" s="79">
        <f t="shared" si="17"/>
        <v>0.20565577593679343</v>
      </c>
      <c r="G24" s="79">
        <f t="shared" si="17"/>
        <v>0.20565577593679343</v>
      </c>
      <c r="H24" s="79">
        <f t="shared" si="17"/>
        <v>0.20565577593679343</v>
      </c>
      <c r="I24" s="79">
        <f t="shared" si="17"/>
        <v>0.20565577593679329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0.20565577593679343</v>
      </c>
      <c r="B27" s="69" t="s">
        <v>19</v>
      </c>
      <c r="C27" s="71">
        <f t="shared" ref="C27:I27" si="19">C26+C23</f>
        <v>13730.112250000006</v>
      </c>
      <c r="D27" s="71">
        <f t="shared" si="19"/>
        <v>13730.112250000006</v>
      </c>
      <c r="E27" s="71">
        <f t="shared" si="19"/>
        <v>13730.112250000006</v>
      </c>
      <c r="F27" s="71">
        <f t="shared" si="19"/>
        <v>13730.112250000006</v>
      </c>
      <c r="G27" s="75">
        <f t="shared" si="19"/>
        <v>13730.112250000006</v>
      </c>
      <c r="H27" s="75">
        <f t="shared" si="19"/>
        <v>13730.112250000006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0.20565577593679343</v>
      </c>
      <c r="B31" s="69" t="s">
        <v>23</v>
      </c>
      <c r="C31" s="71">
        <f t="shared" ref="C31:I31" si="20">C27+C29+C30</f>
        <v>13730.112250000006</v>
      </c>
      <c r="D31" s="71">
        <f t="shared" si="20"/>
        <v>13730.112250000006</v>
      </c>
      <c r="E31" s="71">
        <f t="shared" si="20"/>
        <v>13730.112250000006</v>
      </c>
      <c r="F31" s="71">
        <f t="shared" si="20"/>
        <v>13730.112250000006</v>
      </c>
      <c r="G31" s="75">
        <f t="shared" si="20"/>
        <v>13730.112250000006</v>
      </c>
      <c r="H31" s="75">
        <f t="shared" si="20"/>
        <v>13730.112250000006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-3830.7013177500021</v>
      </c>
      <c r="D33" s="16">
        <f t="shared" si="21"/>
        <v>-3830.7013177500021</v>
      </c>
      <c r="E33" s="16">
        <f t="shared" si="21"/>
        <v>-3830.7013177500021</v>
      </c>
      <c r="F33" s="16">
        <f t="shared" si="21"/>
        <v>-3830.7013177500021</v>
      </c>
      <c r="G33" s="17">
        <f>SUM(C33:F33)</f>
        <v>-15322.805271000008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0.59311125780171225</v>
      </c>
      <c r="B35" s="18" t="s">
        <v>17</v>
      </c>
      <c r="C35" s="19">
        <f>C31+C33</f>
        <v>9899.4109322500044</v>
      </c>
      <c r="D35" s="19">
        <f>D31+D33</f>
        <v>9899.4109322500044</v>
      </c>
      <c r="E35" s="19">
        <f>E31+E33</f>
        <v>9899.4109322500044</v>
      </c>
      <c r="F35" s="19">
        <f>F31+F33</f>
        <v>9899.4109322500044</v>
      </c>
      <c r="G35" s="20">
        <f>SUM(C35:F35)</f>
        <v>39597.643729000018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66762.59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66762.59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66762.59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1335.2518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6676.259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16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4E3CA-4FB6-45E9-8823-144BEAA734EF}">
  <dimension ref="A1:I72"/>
  <sheetViews>
    <sheetView topLeftCell="B1" zoomScale="80" zoomScaleNormal="80" workbookViewId="0">
      <selection activeCell="C13" sqref="C13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74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9466.76</v>
      </c>
      <c r="D6" s="11">
        <f>$C$6</f>
        <v>9466.76</v>
      </c>
      <c r="E6" s="11">
        <f t="shared" ref="E6:H6" si="0">$C$6</f>
        <v>9466.76</v>
      </c>
      <c r="F6" s="11">
        <f t="shared" si="0"/>
        <v>9466.76</v>
      </c>
      <c r="G6" s="11">
        <f t="shared" si="0"/>
        <v>9466.76</v>
      </c>
      <c r="H6" s="11">
        <f t="shared" si="0"/>
        <v>9466.76</v>
      </c>
      <c r="I6" s="11">
        <f>SUM(C6:H6)</f>
        <v>56800.560000000005</v>
      </c>
    </row>
    <row r="7" spans="1:9" ht="14.4" x14ac:dyDescent="0.3">
      <c r="A7" s="23"/>
      <c r="B7" s="54" t="s">
        <v>45</v>
      </c>
      <c r="C7" s="56">
        <v>4057.18</v>
      </c>
      <c r="D7" s="56">
        <f>$C$7</f>
        <v>4057.18</v>
      </c>
      <c r="E7" s="56">
        <f t="shared" ref="E7:H7" si="1">$C$7</f>
        <v>4057.18</v>
      </c>
      <c r="F7" s="56">
        <f t="shared" si="1"/>
        <v>4057.18</v>
      </c>
      <c r="G7" s="56">
        <f t="shared" si="1"/>
        <v>4057.18</v>
      </c>
      <c r="H7" s="56">
        <f t="shared" si="1"/>
        <v>4057.18</v>
      </c>
      <c r="I7" s="28">
        <f>SUM(C7:H7)</f>
        <v>24343.079999999998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13523.94</v>
      </c>
      <c r="D9" s="73">
        <f t="shared" ref="D9:H9" si="2">SUM(D6:D7)</f>
        <v>13523.94</v>
      </c>
      <c r="E9" s="73">
        <f t="shared" si="2"/>
        <v>13523.94</v>
      </c>
      <c r="F9" s="73">
        <f t="shared" si="2"/>
        <v>13523.94</v>
      </c>
      <c r="G9" s="73">
        <f t="shared" si="2"/>
        <v>13523.94</v>
      </c>
      <c r="H9" s="73">
        <f t="shared" si="2"/>
        <v>13523.94</v>
      </c>
      <c r="I9" s="74">
        <f>SUM(I6:I7)</f>
        <v>81143.64</v>
      </c>
    </row>
    <row r="10" spans="1:9" x14ac:dyDescent="0.25">
      <c r="A10" s="23"/>
    </row>
    <row r="11" spans="1:9" ht="14.4" x14ac:dyDescent="0.3">
      <c r="A11" s="27">
        <f t="shared" ref="A11:A19" si="3">-G11/$G$9</f>
        <v>-0.64999999999999991</v>
      </c>
      <c r="B11" s="46" t="s">
        <v>32</v>
      </c>
      <c r="C11" s="58">
        <f>(C6*65%)+(C7*65%)</f>
        <v>8790.5609999999997</v>
      </c>
      <c r="D11" s="58">
        <f>$C$11</f>
        <v>8790.5609999999997</v>
      </c>
      <c r="E11" s="58">
        <f t="shared" ref="E11:H11" si="4">$C$11</f>
        <v>8790.5609999999997</v>
      </c>
      <c r="F11" s="58">
        <f t="shared" si="4"/>
        <v>8790.5609999999997</v>
      </c>
      <c r="G11" s="58">
        <f t="shared" si="4"/>
        <v>8790.5609999999997</v>
      </c>
      <c r="H11" s="58">
        <f t="shared" si="4"/>
        <v>8790.5609999999997</v>
      </c>
      <c r="I11" s="58">
        <f t="shared" ref="I11:I19" si="5">SUM(C11:H11)</f>
        <v>52743.366000000002</v>
      </c>
    </row>
    <row r="12" spans="1:9" ht="14.4" x14ac:dyDescent="0.3">
      <c r="A12" s="27">
        <f t="shared" si="3"/>
        <v>-0.21395392171216376</v>
      </c>
      <c r="B12" s="47" t="s">
        <v>54</v>
      </c>
      <c r="C12" s="59">
        <v>2893.5</v>
      </c>
      <c r="D12" s="59">
        <f>$C$12</f>
        <v>2893.5</v>
      </c>
      <c r="E12" s="59">
        <f t="shared" ref="E12:H12" si="6">$C$12</f>
        <v>2893.5</v>
      </c>
      <c r="F12" s="59">
        <f t="shared" si="6"/>
        <v>2893.5</v>
      </c>
      <c r="G12" s="59">
        <f t="shared" si="6"/>
        <v>2893.5</v>
      </c>
      <c r="H12" s="59">
        <f t="shared" si="6"/>
        <v>2893.5</v>
      </c>
      <c r="I12" s="59">
        <f t="shared" si="5"/>
        <v>17361</v>
      </c>
    </row>
    <row r="13" spans="1:9" ht="14.4" x14ac:dyDescent="0.3">
      <c r="A13" s="27"/>
      <c r="B13" s="47" t="s">
        <v>57</v>
      </c>
      <c r="C13" s="61">
        <v>964.5</v>
      </c>
      <c r="D13" s="59">
        <f>C13</f>
        <v>964.5</v>
      </c>
      <c r="E13" s="59">
        <f t="shared" ref="E13:H13" si="7">D13</f>
        <v>964.5</v>
      </c>
      <c r="F13" s="59">
        <f t="shared" si="7"/>
        <v>964.5</v>
      </c>
      <c r="G13" s="59">
        <f t="shared" si="7"/>
        <v>964.5</v>
      </c>
      <c r="H13" s="59">
        <f t="shared" si="7"/>
        <v>964.5</v>
      </c>
      <c r="I13" s="59">
        <f t="shared" si="5"/>
        <v>5787</v>
      </c>
    </row>
    <row r="14" spans="1:9" ht="14.4" x14ac:dyDescent="0.3">
      <c r="A14" s="27">
        <f t="shared" si="3"/>
        <v>-6.9999999999999984E-3</v>
      </c>
      <c r="B14" s="47" t="s">
        <v>55</v>
      </c>
      <c r="C14" s="60">
        <f>C9*0.7%</f>
        <v>94.667579999999987</v>
      </c>
      <c r="D14" s="60">
        <f>$C$14</f>
        <v>94.667579999999987</v>
      </c>
      <c r="E14" s="60">
        <f t="shared" ref="E14:H14" si="8">$C$14</f>
        <v>94.667579999999987</v>
      </c>
      <c r="F14" s="60">
        <f t="shared" si="8"/>
        <v>94.667579999999987</v>
      </c>
      <c r="G14" s="60">
        <f t="shared" si="8"/>
        <v>94.667579999999987</v>
      </c>
      <c r="H14" s="60">
        <f t="shared" si="8"/>
        <v>94.667579999999987</v>
      </c>
      <c r="I14" s="59">
        <f t="shared" si="5"/>
        <v>568.00547999999992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40.571820000000002</v>
      </c>
      <c r="D16" s="60">
        <f>$C$16</f>
        <v>40.571820000000002</v>
      </c>
      <c r="E16" s="60">
        <f t="shared" ref="E16:H16" si="10">$C$16</f>
        <v>40.571820000000002</v>
      </c>
      <c r="F16" s="60">
        <f t="shared" si="10"/>
        <v>40.571820000000002</v>
      </c>
      <c r="G16" s="60">
        <f t="shared" si="10"/>
        <v>40.571820000000002</v>
      </c>
      <c r="H16" s="60">
        <f t="shared" si="10"/>
        <v>40.571820000000002</v>
      </c>
      <c r="I16" s="59">
        <f t="shared" si="5"/>
        <v>243.43092000000001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67.619700000000009</v>
      </c>
      <c r="D17" s="61">
        <f>$C$17</f>
        <v>67.619700000000009</v>
      </c>
      <c r="E17" s="61">
        <f t="shared" ref="E17:H17" si="11">$C$17</f>
        <v>67.619700000000009</v>
      </c>
      <c r="F17" s="61">
        <f t="shared" si="11"/>
        <v>67.619700000000009</v>
      </c>
      <c r="G17" s="61">
        <f t="shared" si="11"/>
        <v>67.619700000000009</v>
      </c>
      <c r="H17" s="61">
        <f t="shared" si="11"/>
        <v>67.619700000000009</v>
      </c>
      <c r="I17" s="59">
        <f t="shared" si="5"/>
        <v>405.71820000000008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135.23940000000002</v>
      </c>
      <c r="D18" s="59">
        <f>$C$18</f>
        <v>135.23940000000002</v>
      </c>
      <c r="E18" s="59">
        <f t="shared" ref="E18:H18" si="12">$C$18</f>
        <v>135.23940000000002</v>
      </c>
      <c r="F18" s="59">
        <f t="shared" si="12"/>
        <v>135.23940000000002</v>
      </c>
      <c r="G18" s="59">
        <f t="shared" si="12"/>
        <v>135.23940000000002</v>
      </c>
      <c r="H18" s="59">
        <f t="shared" si="12"/>
        <v>135.23940000000002</v>
      </c>
      <c r="I18" s="59">
        <f t="shared" si="5"/>
        <v>811.43640000000016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12986.659499999998</v>
      </c>
      <c r="D21" s="71">
        <f t="shared" ref="D21:F21" si="14">SUM(D11:D20)</f>
        <v>12986.659499999998</v>
      </c>
      <c r="E21" s="71">
        <f t="shared" si="14"/>
        <v>12986.659499999998</v>
      </c>
      <c r="F21" s="71">
        <f t="shared" si="14"/>
        <v>12986.659499999998</v>
      </c>
      <c r="G21" s="72">
        <f>SUM(G11:G20)</f>
        <v>12986.659499999998</v>
      </c>
      <c r="H21" s="72">
        <f t="shared" ref="H21" si="15">SUM(H11:H20)</f>
        <v>12986.659499999998</v>
      </c>
      <c r="I21" s="72">
        <f>SUM(I11:I20)</f>
        <v>77919.957000000024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537.28050000000258</v>
      </c>
      <c r="D23" s="71">
        <f t="shared" si="16"/>
        <v>537.28050000000258</v>
      </c>
      <c r="E23" s="71">
        <f t="shared" si="16"/>
        <v>537.28050000000258</v>
      </c>
      <c r="F23" s="71">
        <f t="shared" si="16"/>
        <v>537.28050000000258</v>
      </c>
      <c r="G23" s="75">
        <f t="shared" si="16"/>
        <v>537.28050000000258</v>
      </c>
      <c r="H23" s="75">
        <f t="shared" si="16"/>
        <v>537.28050000000258</v>
      </c>
      <c r="I23" s="75">
        <f t="shared" si="16"/>
        <v>3223.6829999999754</v>
      </c>
    </row>
    <row r="24" spans="1:9" x14ac:dyDescent="0.25">
      <c r="A24" s="23"/>
      <c r="B24" s="78" t="s">
        <v>58</v>
      </c>
      <c r="C24" s="79">
        <f>C23/C9</f>
        <v>3.972810438378184E-2</v>
      </c>
      <c r="D24" s="79">
        <f t="shared" ref="D24:I24" si="17">D23/D9</f>
        <v>3.972810438378184E-2</v>
      </c>
      <c r="E24" s="79">
        <f t="shared" si="17"/>
        <v>3.972810438378184E-2</v>
      </c>
      <c r="F24" s="79">
        <f t="shared" si="17"/>
        <v>3.972810438378184E-2</v>
      </c>
      <c r="G24" s="79">
        <f t="shared" si="17"/>
        <v>3.972810438378184E-2</v>
      </c>
      <c r="H24" s="79">
        <f t="shared" si="17"/>
        <v>3.972810438378184E-2</v>
      </c>
      <c r="I24" s="79">
        <f t="shared" si="17"/>
        <v>3.9728104383781347E-2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3.972810438378184E-2</v>
      </c>
      <c r="B27" s="69" t="s">
        <v>19</v>
      </c>
      <c r="C27" s="71">
        <f t="shared" ref="C27:I27" si="19">C26+C23</f>
        <v>537.28050000000258</v>
      </c>
      <c r="D27" s="71">
        <f t="shared" si="19"/>
        <v>537.28050000000258</v>
      </c>
      <c r="E27" s="71">
        <f t="shared" si="19"/>
        <v>537.28050000000258</v>
      </c>
      <c r="F27" s="71">
        <f t="shared" si="19"/>
        <v>537.28050000000258</v>
      </c>
      <c r="G27" s="75">
        <f t="shared" si="19"/>
        <v>537.28050000000258</v>
      </c>
      <c r="H27" s="75">
        <f t="shared" si="19"/>
        <v>537.28050000000258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3.972810438378184E-2</v>
      </c>
      <c r="B31" s="69" t="s">
        <v>23</v>
      </c>
      <c r="C31" s="71">
        <f t="shared" ref="C31:I31" si="20">C27+C29+C30</f>
        <v>537.28050000000258</v>
      </c>
      <c r="D31" s="71">
        <f t="shared" si="20"/>
        <v>537.28050000000258</v>
      </c>
      <c r="E31" s="71">
        <f t="shared" si="20"/>
        <v>537.28050000000258</v>
      </c>
      <c r="F31" s="71">
        <f t="shared" si="20"/>
        <v>537.28050000000258</v>
      </c>
      <c r="G31" s="75">
        <f t="shared" si="20"/>
        <v>537.28050000000258</v>
      </c>
      <c r="H31" s="75">
        <f t="shared" si="20"/>
        <v>537.28050000000258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-149.90125950000072</v>
      </c>
      <c r="D33" s="16">
        <f t="shared" si="21"/>
        <v>-149.90125950000072</v>
      </c>
      <c r="E33" s="16">
        <f t="shared" si="21"/>
        <v>-149.90125950000072</v>
      </c>
      <c r="F33" s="16">
        <f t="shared" si="21"/>
        <v>-149.90125950000072</v>
      </c>
      <c r="G33" s="17">
        <f>SUM(C33:F33)</f>
        <v>-599.60503800000288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0.11457585304282682</v>
      </c>
      <c r="B35" s="18" t="s">
        <v>17</v>
      </c>
      <c r="C35" s="19">
        <f>C31+C33</f>
        <v>387.37924050000186</v>
      </c>
      <c r="D35" s="19">
        <f>D31+D33</f>
        <v>387.37924050000186</v>
      </c>
      <c r="E35" s="19">
        <f>E31+E33</f>
        <v>387.37924050000186</v>
      </c>
      <c r="F35" s="19">
        <f>F31+F33</f>
        <v>387.37924050000186</v>
      </c>
      <c r="G35" s="20">
        <f>SUM(C35:F35)</f>
        <v>1549.5169620000074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13523.94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13523.94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13523.94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270.47880000000004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1352.3940000000002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15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7177D-3B42-454D-8865-3DE2214D06FD}">
  <dimension ref="A1:I72"/>
  <sheetViews>
    <sheetView topLeftCell="B1" zoomScale="80" zoomScaleNormal="80" workbookViewId="0">
      <selection activeCell="C13" sqref="C13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75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10373.049999999999</v>
      </c>
      <c r="D6" s="11">
        <f>$C$6</f>
        <v>10373.049999999999</v>
      </c>
      <c r="E6" s="11">
        <f t="shared" ref="E6:H6" si="0">$C$6</f>
        <v>10373.049999999999</v>
      </c>
      <c r="F6" s="11">
        <f t="shared" si="0"/>
        <v>10373.049999999999</v>
      </c>
      <c r="G6" s="11">
        <f t="shared" si="0"/>
        <v>10373.049999999999</v>
      </c>
      <c r="H6" s="11">
        <f t="shared" si="0"/>
        <v>10373.049999999999</v>
      </c>
      <c r="I6" s="11">
        <f>SUM(C6:H6)</f>
        <v>62238.3</v>
      </c>
    </row>
    <row r="7" spans="1:9" ht="14.4" x14ac:dyDescent="0.3">
      <c r="A7" s="23"/>
      <c r="B7" s="54" t="s">
        <v>45</v>
      </c>
      <c r="C7" s="56">
        <v>4445.59</v>
      </c>
      <c r="D7" s="56">
        <f>$C$7</f>
        <v>4445.59</v>
      </c>
      <c r="E7" s="56">
        <f t="shared" ref="E7:H7" si="1">$C$7</f>
        <v>4445.59</v>
      </c>
      <c r="F7" s="56">
        <f t="shared" si="1"/>
        <v>4445.59</v>
      </c>
      <c r="G7" s="56">
        <f t="shared" si="1"/>
        <v>4445.59</v>
      </c>
      <c r="H7" s="56">
        <f t="shared" si="1"/>
        <v>4445.59</v>
      </c>
      <c r="I7" s="28">
        <f>SUM(C7:H7)</f>
        <v>26673.54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14818.64</v>
      </c>
      <c r="D9" s="73">
        <f t="shared" ref="D9:H9" si="2">SUM(D6:D7)</f>
        <v>14818.64</v>
      </c>
      <c r="E9" s="73">
        <f t="shared" si="2"/>
        <v>14818.64</v>
      </c>
      <c r="F9" s="73">
        <f t="shared" si="2"/>
        <v>14818.64</v>
      </c>
      <c r="G9" s="73">
        <f t="shared" si="2"/>
        <v>14818.64</v>
      </c>
      <c r="H9" s="73">
        <f t="shared" si="2"/>
        <v>14818.64</v>
      </c>
      <c r="I9" s="74">
        <f>SUM(I6:I7)</f>
        <v>88911.84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10373.047999999999</v>
      </c>
      <c r="D11" s="58">
        <f>$C$11</f>
        <v>10373.047999999999</v>
      </c>
      <c r="E11" s="58">
        <f t="shared" ref="E11:H11" si="4">$C$11</f>
        <v>10373.047999999999</v>
      </c>
      <c r="F11" s="58">
        <f t="shared" si="4"/>
        <v>10373.047999999999</v>
      </c>
      <c r="G11" s="58">
        <f t="shared" si="4"/>
        <v>10373.047999999999</v>
      </c>
      <c r="H11" s="58">
        <f t="shared" si="4"/>
        <v>10373.047999999999</v>
      </c>
      <c r="I11" s="58">
        <f t="shared" ref="I11:I19" si="5">SUM(C11:H11)</f>
        <v>62238.287999999986</v>
      </c>
    </row>
    <row r="12" spans="1:9" ht="14.4" x14ac:dyDescent="0.3">
      <c r="A12" s="27">
        <f t="shared" si="3"/>
        <v>-0.11715650019165051</v>
      </c>
      <c r="B12" s="47" t="s">
        <v>54</v>
      </c>
      <c r="C12" s="59">
        <v>1736.1</v>
      </c>
      <c r="D12" s="59">
        <f>$C$12</f>
        <v>1736.1</v>
      </c>
      <c r="E12" s="59">
        <f t="shared" ref="E12:H12" si="6">$C$12</f>
        <v>1736.1</v>
      </c>
      <c r="F12" s="59">
        <f t="shared" si="6"/>
        <v>1736.1</v>
      </c>
      <c r="G12" s="59">
        <f t="shared" si="6"/>
        <v>1736.1</v>
      </c>
      <c r="H12" s="59">
        <f t="shared" si="6"/>
        <v>1736.1</v>
      </c>
      <c r="I12" s="59">
        <f t="shared" si="5"/>
        <v>10416.6</v>
      </c>
    </row>
    <row r="13" spans="1:9" ht="14.4" x14ac:dyDescent="0.3">
      <c r="A13" s="27"/>
      <c r="B13" s="47" t="s">
        <v>57</v>
      </c>
      <c r="C13" s="61">
        <v>578.70000000000005</v>
      </c>
      <c r="D13" s="59">
        <f>C13</f>
        <v>578.70000000000005</v>
      </c>
      <c r="E13" s="59">
        <f t="shared" ref="E13:H13" si="7">D13</f>
        <v>578.70000000000005</v>
      </c>
      <c r="F13" s="59">
        <f t="shared" si="7"/>
        <v>578.70000000000005</v>
      </c>
      <c r="G13" s="59">
        <f t="shared" si="7"/>
        <v>578.70000000000005</v>
      </c>
      <c r="H13" s="59">
        <f t="shared" si="7"/>
        <v>578.70000000000005</v>
      </c>
      <c r="I13" s="59">
        <f t="shared" si="5"/>
        <v>3472.2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103.73047999999999</v>
      </c>
      <c r="D14" s="60">
        <f>$C$14</f>
        <v>103.73047999999999</v>
      </c>
      <c r="E14" s="60">
        <f t="shared" ref="E14:H14" si="8">$C$14</f>
        <v>103.73047999999999</v>
      </c>
      <c r="F14" s="60">
        <f t="shared" si="8"/>
        <v>103.73047999999999</v>
      </c>
      <c r="G14" s="60">
        <f t="shared" si="8"/>
        <v>103.73047999999999</v>
      </c>
      <c r="H14" s="60">
        <f t="shared" si="8"/>
        <v>103.73047999999999</v>
      </c>
      <c r="I14" s="59">
        <f t="shared" si="5"/>
        <v>622.38287999999989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44.455919999999999</v>
      </c>
      <c r="D16" s="60">
        <f>$C$16</f>
        <v>44.455919999999999</v>
      </c>
      <c r="E16" s="60">
        <f t="shared" ref="E16:H16" si="10">$C$16</f>
        <v>44.455919999999999</v>
      </c>
      <c r="F16" s="60">
        <f t="shared" si="10"/>
        <v>44.455919999999999</v>
      </c>
      <c r="G16" s="60">
        <f t="shared" si="10"/>
        <v>44.455919999999999</v>
      </c>
      <c r="H16" s="60">
        <f t="shared" si="10"/>
        <v>44.455919999999999</v>
      </c>
      <c r="I16" s="59">
        <f t="shared" si="5"/>
        <v>266.73552000000001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74.093199999999996</v>
      </c>
      <c r="D17" s="61">
        <f>$C$17</f>
        <v>74.093199999999996</v>
      </c>
      <c r="E17" s="61">
        <f t="shared" ref="E17:H17" si="11">$C$17</f>
        <v>74.093199999999996</v>
      </c>
      <c r="F17" s="61">
        <f t="shared" si="11"/>
        <v>74.093199999999996</v>
      </c>
      <c r="G17" s="61">
        <f t="shared" si="11"/>
        <v>74.093199999999996</v>
      </c>
      <c r="H17" s="61">
        <f t="shared" si="11"/>
        <v>74.093199999999996</v>
      </c>
      <c r="I17" s="59">
        <f t="shared" si="5"/>
        <v>444.55920000000003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148.18639999999999</v>
      </c>
      <c r="D18" s="59">
        <f>$C$18</f>
        <v>148.18639999999999</v>
      </c>
      <c r="E18" s="59">
        <f t="shared" ref="E18:H18" si="12">$C$18</f>
        <v>148.18639999999999</v>
      </c>
      <c r="F18" s="59">
        <f t="shared" si="12"/>
        <v>148.18639999999999</v>
      </c>
      <c r="G18" s="59">
        <f t="shared" si="12"/>
        <v>148.18639999999999</v>
      </c>
      <c r="H18" s="59">
        <f t="shared" si="12"/>
        <v>148.18639999999999</v>
      </c>
      <c r="I18" s="59">
        <f t="shared" si="5"/>
        <v>889.11840000000007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13058.314</v>
      </c>
      <c r="D21" s="71">
        <f t="shared" ref="D21:F21" si="14">SUM(D11:D20)</f>
        <v>13058.314</v>
      </c>
      <c r="E21" s="71">
        <f t="shared" si="14"/>
        <v>13058.314</v>
      </c>
      <c r="F21" s="71">
        <f t="shared" si="14"/>
        <v>13058.314</v>
      </c>
      <c r="G21" s="72">
        <f>SUM(G11:G20)</f>
        <v>13058.314</v>
      </c>
      <c r="H21" s="72">
        <f t="shared" ref="H21" si="15">SUM(H11:H20)</f>
        <v>13058.314</v>
      </c>
      <c r="I21" s="72">
        <f>SUM(I11:I20)</f>
        <v>78349.884000000005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1760.3259999999991</v>
      </c>
      <c r="D23" s="71">
        <f t="shared" si="16"/>
        <v>1760.3259999999991</v>
      </c>
      <c r="E23" s="71">
        <f t="shared" si="16"/>
        <v>1760.3259999999991</v>
      </c>
      <c r="F23" s="71">
        <f t="shared" si="16"/>
        <v>1760.3259999999991</v>
      </c>
      <c r="G23" s="75">
        <f t="shared" si="16"/>
        <v>1760.3259999999991</v>
      </c>
      <c r="H23" s="75">
        <f t="shared" si="16"/>
        <v>1760.3259999999991</v>
      </c>
      <c r="I23" s="75">
        <f t="shared" si="16"/>
        <v>10561.955999999991</v>
      </c>
    </row>
    <row r="24" spans="1:9" x14ac:dyDescent="0.25">
      <c r="A24" s="23"/>
      <c r="B24" s="78" t="s">
        <v>58</v>
      </c>
      <c r="C24" s="79">
        <f>C23/C9</f>
        <v>0.11879133307779925</v>
      </c>
      <c r="D24" s="79">
        <f t="shared" ref="D24:I24" si="17">D23/D9</f>
        <v>0.11879133307779925</v>
      </c>
      <c r="E24" s="79">
        <f t="shared" si="17"/>
        <v>0.11879133307779925</v>
      </c>
      <c r="F24" s="79">
        <f t="shared" si="17"/>
        <v>0.11879133307779925</v>
      </c>
      <c r="G24" s="79">
        <f t="shared" si="17"/>
        <v>0.11879133307779925</v>
      </c>
      <c r="H24" s="79">
        <f t="shared" si="17"/>
        <v>0.11879133307779925</v>
      </c>
      <c r="I24" s="79">
        <f t="shared" si="17"/>
        <v>0.11879133307779921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0.11879133307779925</v>
      </c>
      <c r="B27" s="69" t="s">
        <v>19</v>
      </c>
      <c r="C27" s="71">
        <f t="shared" ref="C27:I27" si="19">C26+C23</f>
        <v>1760.3259999999991</v>
      </c>
      <c r="D27" s="71">
        <f t="shared" si="19"/>
        <v>1760.3259999999991</v>
      </c>
      <c r="E27" s="71">
        <f t="shared" si="19"/>
        <v>1760.3259999999991</v>
      </c>
      <c r="F27" s="71">
        <f t="shared" si="19"/>
        <v>1760.3259999999991</v>
      </c>
      <c r="G27" s="75">
        <f t="shared" si="19"/>
        <v>1760.3259999999991</v>
      </c>
      <c r="H27" s="75">
        <f t="shared" si="19"/>
        <v>1760.3259999999991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0.11879133307779925</v>
      </c>
      <c r="B31" s="69" t="s">
        <v>23</v>
      </c>
      <c r="C31" s="71">
        <f t="shared" ref="C31:I31" si="20">C27+C29+C30</f>
        <v>1760.3259999999991</v>
      </c>
      <c r="D31" s="71">
        <f t="shared" si="20"/>
        <v>1760.3259999999991</v>
      </c>
      <c r="E31" s="71">
        <f t="shared" si="20"/>
        <v>1760.3259999999991</v>
      </c>
      <c r="F31" s="71">
        <f t="shared" si="20"/>
        <v>1760.3259999999991</v>
      </c>
      <c r="G31" s="75">
        <f t="shared" si="20"/>
        <v>1760.3259999999991</v>
      </c>
      <c r="H31" s="75">
        <f t="shared" si="20"/>
        <v>1760.3259999999991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-491.1309539999998</v>
      </c>
      <c r="D33" s="16">
        <f t="shared" si="21"/>
        <v>-491.1309539999998</v>
      </c>
      <c r="E33" s="16">
        <f t="shared" si="21"/>
        <v>-491.1309539999998</v>
      </c>
      <c r="F33" s="16">
        <f t="shared" si="21"/>
        <v>-491.1309539999998</v>
      </c>
      <c r="G33" s="17">
        <f>SUM(C33:F33)</f>
        <v>-1964.5238159999992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0.34259420459637308</v>
      </c>
      <c r="B35" s="18" t="s">
        <v>17</v>
      </c>
      <c r="C35" s="19">
        <f>C31+C33</f>
        <v>1269.1950459999994</v>
      </c>
      <c r="D35" s="19">
        <f>D31+D33</f>
        <v>1269.1950459999994</v>
      </c>
      <c r="E35" s="19">
        <f>E31+E33</f>
        <v>1269.1950459999994</v>
      </c>
      <c r="F35" s="19">
        <f>F31+F33</f>
        <v>1269.1950459999994</v>
      </c>
      <c r="G35" s="20">
        <f>SUM(C35:F35)</f>
        <v>5076.7801839999975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14818.64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14818.64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14818.64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296.37279999999998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1481.864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14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1EFCA-20FB-46A2-B30A-B3F5286CE66E}">
  <sheetPr>
    <tabColor rgb="FF92D050"/>
    <pageSetUpPr fitToPage="1"/>
  </sheetPr>
  <dimension ref="A1:I72"/>
  <sheetViews>
    <sheetView topLeftCell="B1" zoomScale="80" zoomScaleNormal="80" workbookViewId="0">
      <selection activeCell="I1" sqref="I1:N1048576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62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f>Frosinone!C6+Cassino!C6+Latina!C6</f>
        <v>66573.62</v>
      </c>
      <c r="D6" s="11">
        <f>$C$6</f>
        <v>66573.62</v>
      </c>
      <c r="E6" s="11">
        <f t="shared" ref="E6:H6" si="0">$C$6</f>
        <v>66573.62</v>
      </c>
      <c r="F6" s="11">
        <f t="shared" si="0"/>
        <v>66573.62</v>
      </c>
      <c r="G6" s="11">
        <f t="shared" si="0"/>
        <v>66573.62</v>
      </c>
      <c r="H6" s="11">
        <f t="shared" si="0"/>
        <v>66573.62</v>
      </c>
      <c r="I6" s="11">
        <f>SUM(C6:H6)</f>
        <v>399441.72</v>
      </c>
    </row>
    <row r="7" spans="1:9" ht="14.4" x14ac:dyDescent="0.3">
      <c r="A7" s="23"/>
      <c r="B7" s="54" t="s">
        <v>45</v>
      </c>
      <c r="C7" s="56">
        <f>Frosinone!C7+Cassino!C7+Latina!C7</f>
        <v>28531.55</v>
      </c>
      <c r="D7" s="56">
        <f>$C$7</f>
        <v>28531.55</v>
      </c>
      <c r="E7" s="56">
        <f t="shared" ref="E7:H7" si="1">$C$7</f>
        <v>28531.55</v>
      </c>
      <c r="F7" s="56">
        <f t="shared" si="1"/>
        <v>28531.55</v>
      </c>
      <c r="G7" s="56">
        <f t="shared" si="1"/>
        <v>28531.55</v>
      </c>
      <c r="H7" s="56">
        <f t="shared" si="1"/>
        <v>28531.55</v>
      </c>
      <c r="I7" s="28">
        <f>SUM(C7:H7)</f>
        <v>171189.3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95105.17</v>
      </c>
      <c r="D9" s="73">
        <f t="shared" ref="D9:H9" si="2">SUM(D6:D7)</f>
        <v>95105.17</v>
      </c>
      <c r="E9" s="73">
        <f t="shared" si="2"/>
        <v>95105.17</v>
      </c>
      <c r="F9" s="73">
        <f t="shared" si="2"/>
        <v>95105.17</v>
      </c>
      <c r="G9" s="73">
        <f t="shared" si="2"/>
        <v>95105.17</v>
      </c>
      <c r="H9" s="73">
        <f t="shared" si="2"/>
        <v>95105.17</v>
      </c>
      <c r="I9" s="74">
        <f>SUM(I6:I7)</f>
        <v>570631.02</v>
      </c>
    </row>
    <row r="10" spans="1:9" x14ac:dyDescent="0.25">
      <c r="A10" s="23"/>
    </row>
    <row r="11" spans="1:9" ht="14.4" x14ac:dyDescent="0.3">
      <c r="A11" s="27">
        <f t="shared" ref="A11:A19" si="3">-G11/$G$9</f>
        <v>-0.69289000797748423</v>
      </c>
      <c r="B11" s="46" t="s">
        <v>32</v>
      </c>
      <c r="C11" s="58">
        <f>Frosinone!C11+Cassino!C11+Latina!C11</f>
        <v>65897.421999999991</v>
      </c>
      <c r="D11" s="58">
        <f>$C$11</f>
        <v>65897.421999999991</v>
      </c>
      <c r="E11" s="58">
        <f t="shared" ref="E11:H11" si="4">$C$11</f>
        <v>65897.421999999991</v>
      </c>
      <c r="F11" s="58">
        <f t="shared" si="4"/>
        <v>65897.421999999991</v>
      </c>
      <c r="G11" s="58">
        <f t="shared" si="4"/>
        <v>65897.421999999991</v>
      </c>
      <c r="H11" s="58">
        <f t="shared" si="4"/>
        <v>65897.421999999991</v>
      </c>
      <c r="I11" s="58">
        <f t="shared" ref="I11:I19" si="5">SUM(C11:H11)</f>
        <v>395384.53200000001</v>
      </c>
    </row>
    <row r="12" spans="1:9" ht="14.4" x14ac:dyDescent="0.3">
      <c r="A12" s="27">
        <f t="shared" si="3"/>
        <v>-8.5187797887328304E-2</v>
      </c>
      <c r="B12" s="47" t="s">
        <v>54</v>
      </c>
      <c r="C12" s="59">
        <f>Frosinone!C12+Cassino!C12+Latina!C12</f>
        <v>8101.7999999999993</v>
      </c>
      <c r="D12" s="59">
        <f>$C$12</f>
        <v>8101.7999999999993</v>
      </c>
      <c r="E12" s="59">
        <f t="shared" ref="E12:H12" si="6">$C$12</f>
        <v>8101.7999999999993</v>
      </c>
      <c r="F12" s="59">
        <f t="shared" si="6"/>
        <v>8101.7999999999993</v>
      </c>
      <c r="G12" s="59">
        <f t="shared" si="6"/>
        <v>8101.7999999999993</v>
      </c>
      <c r="H12" s="59">
        <f t="shared" si="6"/>
        <v>8101.7999999999993</v>
      </c>
      <c r="I12" s="59">
        <f t="shared" si="5"/>
        <v>48610.8</v>
      </c>
    </row>
    <row r="13" spans="1:9" ht="14.4" x14ac:dyDescent="0.3">
      <c r="A13" s="27"/>
      <c r="B13" s="47" t="s">
        <v>57</v>
      </c>
      <c r="C13" s="59">
        <f>Frosinone!C13+Cassino!C13+Latina!C13</f>
        <v>2700.6000000000004</v>
      </c>
      <c r="D13" s="59">
        <f>C13</f>
        <v>2700.6000000000004</v>
      </c>
      <c r="E13" s="59">
        <f t="shared" ref="E13:H13" si="7">D13</f>
        <v>2700.6000000000004</v>
      </c>
      <c r="F13" s="59">
        <f t="shared" si="7"/>
        <v>2700.6000000000004</v>
      </c>
      <c r="G13" s="59">
        <f t="shared" si="7"/>
        <v>2700.6000000000004</v>
      </c>
      <c r="H13" s="59">
        <f t="shared" si="7"/>
        <v>2700.6000000000004</v>
      </c>
      <c r="I13" s="59">
        <f t="shared" si="5"/>
        <v>16203.600000000002</v>
      </c>
    </row>
    <row r="14" spans="1:9" ht="14.4" x14ac:dyDescent="0.3">
      <c r="A14" s="27">
        <f t="shared" si="3"/>
        <v>-6.9999999999999984E-3</v>
      </c>
      <c r="B14" s="47" t="s">
        <v>55</v>
      </c>
      <c r="C14" s="59">
        <f>Frosinone!C14+Cassino!C14+Latina!C14</f>
        <v>665.73618999999985</v>
      </c>
      <c r="D14" s="60">
        <f>$C$14</f>
        <v>665.73618999999985</v>
      </c>
      <c r="E14" s="60">
        <f t="shared" ref="E14:H14" si="8">$C$14</f>
        <v>665.73618999999985</v>
      </c>
      <c r="F14" s="60">
        <f t="shared" si="8"/>
        <v>665.73618999999985</v>
      </c>
      <c r="G14" s="60">
        <f t="shared" si="8"/>
        <v>665.73618999999985</v>
      </c>
      <c r="H14" s="60">
        <f t="shared" si="8"/>
        <v>665.73618999999985</v>
      </c>
      <c r="I14" s="59">
        <f t="shared" si="5"/>
        <v>3994.4171399999987</v>
      </c>
    </row>
    <row r="15" spans="1:9" ht="14.4" x14ac:dyDescent="0.3">
      <c r="A15" s="27"/>
      <c r="B15" s="47" t="s">
        <v>56</v>
      </c>
      <c r="C15" s="59">
        <f>Frosinone!C15+Cassino!C15+Latina!C15</f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59">
        <f>Frosinone!C16+Cassino!C16+Latina!C16</f>
        <v>285.31551000000002</v>
      </c>
      <c r="D16" s="60">
        <f>$C$16</f>
        <v>285.31551000000002</v>
      </c>
      <c r="E16" s="60">
        <f t="shared" ref="E16:H16" si="10">$C$16</f>
        <v>285.31551000000002</v>
      </c>
      <c r="F16" s="60">
        <f t="shared" si="10"/>
        <v>285.31551000000002</v>
      </c>
      <c r="G16" s="60">
        <f t="shared" si="10"/>
        <v>285.31551000000002</v>
      </c>
      <c r="H16" s="60">
        <f t="shared" si="10"/>
        <v>285.31551000000002</v>
      </c>
      <c r="I16" s="59">
        <f t="shared" si="5"/>
        <v>1711.8930599999999</v>
      </c>
    </row>
    <row r="17" spans="1:9" ht="14.4" x14ac:dyDescent="0.3">
      <c r="A17" s="27">
        <f t="shared" si="3"/>
        <v>-5.0000000000000001E-3</v>
      </c>
      <c r="B17" s="47" t="s">
        <v>39</v>
      </c>
      <c r="C17" s="59">
        <f>Frosinone!C17+Cassino!C17+Latina!C17</f>
        <v>475.52584999999999</v>
      </c>
      <c r="D17" s="61">
        <f>$C$17</f>
        <v>475.52584999999999</v>
      </c>
      <c r="E17" s="61">
        <f t="shared" ref="E17:H17" si="11">$C$17</f>
        <v>475.52584999999999</v>
      </c>
      <c r="F17" s="61">
        <f t="shared" si="11"/>
        <v>475.52584999999999</v>
      </c>
      <c r="G17" s="61">
        <f t="shared" si="11"/>
        <v>475.52584999999999</v>
      </c>
      <c r="H17" s="61">
        <f t="shared" si="11"/>
        <v>475.52584999999999</v>
      </c>
      <c r="I17" s="59">
        <f t="shared" si="5"/>
        <v>2853.1550999999999</v>
      </c>
    </row>
    <row r="18" spans="1:9" ht="14.4" x14ac:dyDescent="0.3">
      <c r="A18" s="27">
        <f t="shared" si="3"/>
        <v>-0.01</v>
      </c>
      <c r="B18" s="47" t="s">
        <v>41</v>
      </c>
      <c r="C18" s="59">
        <f>Frosinone!C18+Cassino!C18+Latina!C18</f>
        <v>951.05169999999998</v>
      </c>
      <c r="D18" s="59">
        <f>$C$18</f>
        <v>951.05169999999998</v>
      </c>
      <c r="E18" s="59">
        <f t="shared" ref="E18:H18" si="12">$C$18</f>
        <v>951.05169999999998</v>
      </c>
      <c r="F18" s="59">
        <f t="shared" si="12"/>
        <v>951.05169999999998</v>
      </c>
      <c r="G18" s="59">
        <f t="shared" si="12"/>
        <v>951.05169999999998</v>
      </c>
      <c r="H18" s="59">
        <f t="shared" si="12"/>
        <v>951.05169999999998</v>
      </c>
      <c r="I18" s="59">
        <f t="shared" si="5"/>
        <v>5706.3101999999999</v>
      </c>
    </row>
    <row r="19" spans="1:9" ht="14.4" x14ac:dyDescent="0.3">
      <c r="A19" s="27">
        <f t="shared" si="3"/>
        <v>0</v>
      </c>
      <c r="B19" s="47" t="s">
        <v>53</v>
      </c>
      <c r="C19" s="59">
        <f>Frosinone!C19+Cassino!C19+Latina!C19</f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79077.451249999998</v>
      </c>
      <c r="D21" s="71">
        <f t="shared" ref="D21:F21" si="14">SUM(D11:D20)</f>
        <v>79077.451249999998</v>
      </c>
      <c r="E21" s="71">
        <f t="shared" si="14"/>
        <v>79077.451249999998</v>
      </c>
      <c r="F21" s="71">
        <f t="shared" si="14"/>
        <v>79077.451249999998</v>
      </c>
      <c r="G21" s="72">
        <f>SUM(G11:G20)</f>
        <v>79077.451249999998</v>
      </c>
      <c r="H21" s="72">
        <f t="shared" ref="H21" si="15">SUM(H11:H20)</f>
        <v>79077.451249999998</v>
      </c>
      <c r="I21" s="72">
        <f>SUM(I11:I20)</f>
        <v>474464.7074999999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16027.71875</v>
      </c>
      <c r="D23" s="71">
        <f t="shared" si="16"/>
        <v>16027.71875</v>
      </c>
      <c r="E23" s="71">
        <f t="shared" si="16"/>
        <v>16027.71875</v>
      </c>
      <c r="F23" s="71">
        <f t="shared" si="16"/>
        <v>16027.71875</v>
      </c>
      <c r="G23" s="75">
        <f t="shared" si="16"/>
        <v>16027.71875</v>
      </c>
      <c r="H23" s="75">
        <f t="shared" si="16"/>
        <v>16027.71875</v>
      </c>
      <c r="I23" s="75">
        <f t="shared" si="16"/>
        <v>96166.312500000116</v>
      </c>
    </row>
    <row r="24" spans="1:9" x14ac:dyDescent="0.25">
      <c r="A24" s="23"/>
      <c r="B24" s="78" t="s">
        <v>58</v>
      </c>
      <c r="C24" s="79">
        <f>C23/C9</f>
        <v>0.16852626150607797</v>
      </c>
      <c r="D24" s="79">
        <f t="shared" ref="D24:I24" si="17">D23/D9</f>
        <v>0.16852626150607797</v>
      </c>
      <c r="E24" s="79">
        <f t="shared" si="17"/>
        <v>0.16852626150607797</v>
      </c>
      <c r="F24" s="79">
        <f t="shared" si="17"/>
        <v>0.16852626150607797</v>
      </c>
      <c r="G24" s="79">
        <f t="shared" si="17"/>
        <v>0.16852626150607797</v>
      </c>
      <c r="H24" s="79">
        <f t="shared" si="17"/>
        <v>0.16852626150607797</v>
      </c>
      <c r="I24" s="79">
        <f t="shared" si="17"/>
        <v>0.16852626150607816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0.16852626150607797</v>
      </c>
      <c r="B27" s="69" t="s">
        <v>19</v>
      </c>
      <c r="C27" s="71">
        <f t="shared" ref="C27:I27" si="19">C26+C23</f>
        <v>16027.71875</v>
      </c>
      <c r="D27" s="71">
        <f t="shared" si="19"/>
        <v>16027.71875</v>
      </c>
      <c r="E27" s="71">
        <f t="shared" si="19"/>
        <v>16027.71875</v>
      </c>
      <c r="F27" s="71">
        <f t="shared" si="19"/>
        <v>16027.71875</v>
      </c>
      <c r="G27" s="75">
        <f t="shared" si="19"/>
        <v>16027.71875</v>
      </c>
      <c r="H27" s="75">
        <f t="shared" si="19"/>
        <v>16027.71875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0.16852626150607797</v>
      </c>
      <c r="B31" s="69" t="s">
        <v>23</v>
      </c>
      <c r="C31" s="71">
        <f t="shared" ref="C31:I31" si="20">C27+C29+C30</f>
        <v>16027.71875</v>
      </c>
      <c r="D31" s="71">
        <f t="shared" si="20"/>
        <v>16027.71875</v>
      </c>
      <c r="E31" s="71">
        <f t="shared" si="20"/>
        <v>16027.71875</v>
      </c>
      <c r="F31" s="71">
        <f t="shared" si="20"/>
        <v>16027.71875</v>
      </c>
      <c r="G31" s="75">
        <f t="shared" si="20"/>
        <v>16027.71875</v>
      </c>
      <c r="H31" s="75">
        <f t="shared" si="20"/>
        <v>16027.71875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-4471.7335312500009</v>
      </c>
      <c r="D33" s="16">
        <f t="shared" si="21"/>
        <v>-4471.7335312500009</v>
      </c>
      <c r="E33" s="16">
        <f t="shared" si="21"/>
        <v>-4471.7335312500009</v>
      </c>
      <c r="F33" s="16">
        <f t="shared" si="21"/>
        <v>-4471.7335312500009</v>
      </c>
      <c r="G33" s="17">
        <f>SUM(C33:F33)</f>
        <v>-17886.934125000003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0.48602973818352885</v>
      </c>
      <c r="B35" s="18" t="s">
        <v>17</v>
      </c>
      <c r="C35" s="19">
        <f>C31+C33</f>
        <v>11555.98521875</v>
      </c>
      <c r="D35" s="19">
        <f>D31+D33</f>
        <v>11555.98521875</v>
      </c>
      <c r="E35" s="19">
        <f>E31+E33</f>
        <v>11555.98521875</v>
      </c>
      <c r="F35" s="19">
        <f>F31+F33</f>
        <v>11555.98521875</v>
      </c>
      <c r="G35" s="20">
        <f>SUM(C35:F35)</f>
        <v>46223.940875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95105.17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95105.17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95105.17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1902.1034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9510.5169999999998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13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F7408-B3AB-4EDC-919D-A34EACB95176}">
  <dimension ref="A1:I72"/>
  <sheetViews>
    <sheetView topLeftCell="B1" zoomScale="80" zoomScaleNormal="80" workbookViewId="0">
      <selection activeCell="C13" sqref="C13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76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7465.98</v>
      </c>
      <c r="D6" s="11">
        <f>$C$6</f>
        <v>7465.98</v>
      </c>
      <c r="E6" s="11">
        <f t="shared" ref="E6:H6" si="0">$C$6</f>
        <v>7465.98</v>
      </c>
      <c r="F6" s="11">
        <f t="shared" si="0"/>
        <v>7465.98</v>
      </c>
      <c r="G6" s="11">
        <f t="shared" si="0"/>
        <v>7465.98</v>
      </c>
      <c r="H6" s="11">
        <f t="shared" si="0"/>
        <v>7465.98</v>
      </c>
      <c r="I6" s="11">
        <f>SUM(C6:H6)</f>
        <v>44795.87999999999</v>
      </c>
    </row>
    <row r="7" spans="1:9" ht="14.4" x14ac:dyDescent="0.3">
      <c r="A7" s="23"/>
      <c r="B7" s="54" t="s">
        <v>45</v>
      </c>
      <c r="C7" s="56">
        <v>3199.7</v>
      </c>
      <c r="D7" s="56">
        <f>$C$7</f>
        <v>3199.7</v>
      </c>
      <c r="E7" s="56">
        <f t="shared" ref="E7:H7" si="1">$C$7</f>
        <v>3199.7</v>
      </c>
      <c r="F7" s="56">
        <f t="shared" si="1"/>
        <v>3199.7</v>
      </c>
      <c r="G7" s="56">
        <f t="shared" si="1"/>
        <v>3199.7</v>
      </c>
      <c r="H7" s="56">
        <f t="shared" si="1"/>
        <v>3199.7</v>
      </c>
      <c r="I7" s="28">
        <f>SUM(C7:H7)</f>
        <v>19198.2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10665.68</v>
      </c>
      <c r="D9" s="73">
        <f t="shared" ref="D9:H9" si="2">SUM(D6:D7)</f>
        <v>10665.68</v>
      </c>
      <c r="E9" s="73">
        <f t="shared" si="2"/>
        <v>10665.68</v>
      </c>
      <c r="F9" s="73">
        <f t="shared" si="2"/>
        <v>10665.68</v>
      </c>
      <c r="G9" s="73">
        <f t="shared" si="2"/>
        <v>10665.68</v>
      </c>
      <c r="H9" s="73">
        <f t="shared" si="2"/>
        <v>10665.68</v>
      </c>
      <c r="I9" s="74">
        <f>SUM(I6:I7)</f>
        <v>63994.079999999987</v>
      </c>
    </row>
    <row r="10" spans="1:9" x14ac:dyDescent="0.25">
      <c r="A10" s="23"/>
    </row>
    <row r="11" spans="1:9" ht="14.4" x14ac:dyDescent="0.3">
      <c r="A11" s="27">
        <f t="shared" ref="A11:A19" si="3">-G11/$G$9</f>
        <v>-0.64999999999999991</v>
      </c>
      <c r="B11" s="46" t="s">
        <v>32</v>
      </c>
      <c r="C11" s="58">
        <f>(C6*65%)+(C7*65%)</f>
        <v>6932.6919999999991</v>
      </c>
      <c r="D11" s="58">
        <f>$C$11</f>
        <v>6932.6919999999991</v>
      </c>
      <c r="E11" s="58">
        <f t="shared" ref="E11:H11" si="4">$C$11</f>
        <v>6932.6919999999991</v>
      </c>
      <c r="F11" s="58">
        <f t="shared" si="4"/>
        <v>6932.6919999999991</v>
      </c>
      <c r="G11" s="58">
        <f t="shared" si="4"/>
        <v>6932.6919999999991</v>
      </c>
      <c r="H11" s="58">
        <f t="shared" si="4"/>
        <v>6932.6919999999991</v>
      </c>
      <c r="I11" s="58">
        <f t="shared" ref="I11:I19" si="5">SUM(C11:H11)</f>
        <v>41596.151999999987</v>
      </c>
    </row>
    <row r="12" spans="1:9" ht="14.4" x14ac:dyDescent="0.3">
      <c r="A12" s="27">
        <f t="shared" si="3"/>
        <v>-0.2124196488175156</v>
      </c>
      <c r="B12" s="47" t="s">
        <v>54</v>
      </c>
      <c r="C12" s="59">
        <v>2265.6</v>
      </c>
      <c r="D12" s="59">
        <f>$C$12</f>
        <v>2265.6</v>
      </c>
      <c r="E12" s="59">
        <f t="shared" ref="E12:H12" si="6">$C$12</f>
        <v>2265.6</v>
      </c>
      <c r="F12" s="59">
        <f t="shared" si="6"/>
        <v>2265.6</v>
      </c>
      <c r="G12" s="59">
        <f t="shared" si="6"/>
        <v>2265.6</v>
      </c>
      <c r="H12" s="59">
        <f t="shared" si="6"/>
        <v>2265.6</v>
      </c>
      <c r="I12" s="59">
        <f t="shared" si="5"/>
        <v>13593.6</v>
      </c>
    </row>
    <row r="13" spans="1:9" ht="14.4" x14ac:dyDescent="0.3">
      <c r="A13" s="27"/>
      <c r="B13" s="47" t="s">
        <v>57</v>
      </c>
      <c r="C13" s="61">
        <v>755.2</v>
      </c>
      <c r="D13" s="59">
        <f>C13</f>
        <v>755.2</v>
      </c>
      <c r="E13" s="59">
        <f t="shared" ref="E13:H13" si="7">D13</f>
        <v>755.2</v>
      </c>
      <c r="F13" s="59">
        <f t="shared" si="7"/>
        <v>755.2</v>
      </c>
      <c r="G13" s="59">
        <f t="shared" si="7"/>
        <v>755.2</v>
      </c>
      <c r="H13" s="59">
        <f t="shared" si="7"/>
        <v>755.2</v>
      </c>
      <c r="I13" s="59">
        <f t="shared" si="5"/>
        <v>4531.2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74.659759999999991</v>
      </c>
      <c r="D14" s="60">
        <f>$C$14</f>
        <v>74.659759999999991</v>
      </c>
      <c r="E14" s="60">
        <f t="shared" ref="E14:H14" si="8">$C$14</f>
        <v>74.659759999999991</v>
      </c>
      <c r="F14" s="60">
        <f t="shared" si="8"/>
        <v>74.659759999999991</v>
      </c>
      <c r="G14" s="60">
        <f t="shared" si="8"/>
        <v>74.659759999999991</v>
      </c>
      <c r="H14" s="60">
        <f t="shared" si="8"/>
        <v>74.659759999999991</v>
      </c>
      <c r="I14" s="59">
        <f t="shared" si="5"/>
        <v>447.95855999999998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31.997040000000002</v>
      </c>
      <c r="D16" s="60">
        <f>$C$16</f>
        <v>31.997040000000002</v>
      </c>
      <c r="E16" s="60">
        <f t="shared" ref="E16:H16" si="10">$C$16</f>
        <v>31.997040000000002</v>
      </c>
      <c r="F16" s="60">
        <f t="shared" si="10"/>
        <v>31.997040000000002</v>
      </c>
      <c r="G16" s="60">
        <f t="shared" si="10"/>
        <v>31.997040000000002</v>
      </c>
      <c r="H16" s="60">
        <f t="shared" si="10"/>
        <v>31.997040000000002</v>
      </c>
      <c r="I16" s="59">
        <f t="shared" si="5"/>
        <v>191.98224000000002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53.328400000000002</v>
      </c>
      <c r="D17" s="61">
        <f>$C$17</f>
        <v>53.328400000000002</v>
      </c>
      <c r="E17" s="61">
        <f t="shared" ref="E17:H17" si="11">$C$17</f>
        <v>53.328400000000002</v>
      </c>
      <c r="F17" s="61">
        <f t="shared" si="11"/>
        <v>53.328400000000002</v>
      </c>
      <c r="G17" s="61">
        <f t="shared" si="11"/>
        <v>53.328400000000002</v>
      </c>
      <c r="H17" s="61">
        <f t="shared" si="11"/>
        <v>53.328400000000002</v>
      </c>
      <c r="I17" s="59">
        <f t="shared" si="5"/>
        <v>319.97039999999998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106.6568</v>
      </c>
      <c r="D18" s="59">
        <f>$C$18</f>
        <v>106.6568</v>
      </c>
      <c r="E18" s="59">
        <f t="shared" ref="E18:H18" si="12">$C$18</f>
        <v>106.6568</v>
      </c>
      <c r="F18" s="59">
        <f t="shared" si="12"/>
        <v>106.6568</v>
      </c>
      <c r="G18" s="59">
        <f t="shared" si="12"/>
        <v>106.6568</v>
      </c>
      <c r="H18" s="59">
        <f t="shared" si="12"/>
        <v>106.6568</v>
      </c>
      <c r="I18" s="59">
        <f t="shared" si="5"/>
        <v>639.94079999999997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$C$19</f>
        <v>0</v>
      </c>
      <c r="E19" s="59">
        <f t="shared" ref="E19:H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10220.134000000002</v>
      </c>
      <c r="D21" s="71">
        <f t="shared" ref="D21:F21" si="14">SUM(D11:D20)</f>
        <v>10220.134000000002</v>
      </c>
      <c r="E21" s="71">
        <f t="shared" si="14"/>
        <v>10220.134000000002</v>
      </c>
      <c r="F21" s="71">
        <f t="shared" si="14"/>
        <v>10220.134000000002</v>
      </c>
      <c r="G21" s="72">
        <f>SUM(G11:G20)</f>
        <v>10220.134000000002</v>
      </c>
      <c r="H21" s="72">
        <f t="shared" ref="H21" si="15">SUM(H11:H20)</f>
        <v>10220.134000000002</v>
      </c>
      <c r="I21" s="72">
        <f>SUM(I11:I20)</f>
        <v>61320.803999999975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445.54599999999846</v>
      </c>
      <c r="D23" s="71">
        <f t="shared" si="16"/>
        <v>445.54599999999846</v>
      </c>
      <c r="E23" s="71">
        <f t="shared" si="16"/>
        <v>445.54599999999846</v>
      </c>
      <c r="F23" s="71">
        <f t="shared" si="16"/>
        <v>445.54599999999846</v>
      </c>
      <c r="G23" s="75">
        <f t="shared" si="16"/>
        <v>445.54599999999846</v>
      </c>
      <c r="H23" s="75">
        <f t="shared" si="16"/>
        <v>445.54599999999846</v>
      </c>
      <c r="I23" s="75">
        <f t="shared" si="16"/>
        <v>2673.2760000000126</v>
      </c>
    </row>
    <row r="24" spans="1:9" x14ac:dyDescent="0.25">
      <c r="A24" s="23"/>
      <c r="B24" s="78" t="s">
        <v>58</v>
      </c>
      <c r="C24" s="79">
        <f>C23/C9</f>
        <v>4.1773801576645696E-2</v>
      </c>
      <c r="D24" s="79">
        <f t="shared" ref="D24:I24" si="17">D23/D9</f>
        <v>4.1773801576645696E-2</v>
      </c>
      <c r="E24" s="79">
        <f t="shared" si="17"/>
        <v>4.1773801576645696E-2</v>
      </c>
      <c r="F24" s="79">
        <f t="shared" si="17"/>
        <v>4.1773801576645696E-2</v>
      </c>
      <c r="G24" s="79">
        <f t="shared" si="17"/>
        <v>4.1773801576645696E-2</v>
      </c>
      <c r="H24" s="79">
        <f t="shared" si="17"/>
        <v>4.1773801576645696E-2</v>
      </c>
      <c r="I24" s="79">
        <f t="shared" si="17"/>
        <v>4.1773801576646043E-2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4.1773801576645696E-2</v>
      </c>
      <c r="B27" s="69" t="s">
        <v>19</v>
      </c>
      <c r="C27" s="71">
        <f t="shared" ref="C27:I27" si="19">C26+C23</f>
        <v>445.54599999999846</v>
      </c>
      <c r="D27" s="71">
        <f t="shared" si="19"/>
        <v>445.54599999999846</v>
      </c>
      <c r="E27" s="71">
        <f t="shared" si="19"/>
        <v>445.54599999999846</v>
      </c>
      <c r="F27" s="71">
        <f t="shared" si="19"/>
        <v>445.54599999999846</v>
      </c>
      <c r="G27" s="75">
        <f t="shared" si="19"/>
        <v>445.54599999999846</v>
      </c>
      <c r="H27" s="75">
        <f t="shared" si="19"/>
        <v>445.54599999999846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4.1773801576645696E-2</v>
      </c>
      <c r="B31" s="69" t="s">
        <v>23</v>
      </c>
      <c r="C31" s="71">
        <f t="shared" ref="C31:I31" si="20">C27+C29+C30</f>
        <v>445.54599999999846</v>
      </c>
      <c r="D31" s="71">
        <f t="shared" si="20"/>
        <v>445.54599999999846</v>
      </c>
      <c r="E31" s="71">
        <f t="shared" si="20"/>
        <v>445.54599999999846</v>
      </c>
      <c r="F31" s="71">
        <f t="shared" si="20"/>
        <v>445.54599999999846</v>
      </c>
      <c r="G31" s="75">
        <f t="shared" si="20"/>
        <v>445.54599999999846</v>
      </c>
      <c r="H31" s="75">
        <f t="shared" si="20"/>
        <v>445.54599999999846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-124.30733399999959</v>
      </c>
      <c r="D33" s="16">
        <f t="shared" si="21"/>
        <v>-124.30733399999959</v>
      </c>
      <c r="E33" s="16">
        <f t="shared" si="21"/>
        <v>-124.30733399999959</v>
      </c>
      <c r="F33" s="16">
        <f t="shared" si="21"/>
        <v>-124.30733399999959</v>
      </c>
      <c r="G33" s="17">
        <f>SUM(C33:F33)</f>
        <v>-497.22933599999834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0.12047564374704618</v>
      </c>
      <c r="B35" s="18" t="s">
        <v>17</v>
      </c>
      <c r="C35" s="19">
        <f>C31+C33</f>
        <v>321.23866599999889</v>
      </c>
      <c r="D35" s="19">
        <f>D31+D33</f>
        <v>321.23866599999889</v>
      </c>
      <c r="E35" s="19">
        <f>E31+E33</f>
        <v>321.23866599999889</v>
      </c>
      <c r="F35" s="19">
        <f>F31+F33</f>
        <v>321.23866599999889</v>
      </c>
      <c r="G35" s="20">
        <f>SUM(C35:F35)</f>
        <v>1284.9546639999955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10665.68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10665.68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10665.68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213.31360000000001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1066.568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12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A0915-84CD-4F96-AA2F-F1466EDE771C}"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77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23353.94</v>
      </c>
      <c r="D6" s="11">
        <f>$C$6</f>
        <v>23353.94</v>
      </c>
      <c r="E6" s="11">
        <f t="shared" ref="E6:H6" si="0">$C$6</f>
        <v>23353.94</v>
      </c>
      <c r="F6" s="11">
        <f t="shared" si="0"/>
        <v>23353.94</v>
      </c>
      <c r="G6" s="11">
        <f t="shared" si="0"/>
        <v>23353.94</v>
      </c>
      <c r="H6" s="11">
        <f t="shared" si="0"/>
        <v>23353.94</v>
      </c>
      <c r="I6" s="11">
        <f>SUM(C6:H6)</f>
        <v>140123.63999999998</v>
      </c>
    </row>
    <row r="7" spans="1:9" ht="14.4" x14ac:dyDescent="0.3">
      <c r="A7" s="23"/>
      <c r="B7" s="54" t="s">
        <v>45</v>
      </c>
      <c r="C7" s="56">
        <v>10008.83</v>
      </c>
      <c r="D7" s="56">
        <f>$C$7</f>
        <v>10008.83</v>
      </c>
      <c r="E7" s="56">
        <f t="shared" ref="E7:H7" si="1">$C$7</f>
        <v>10008.83</v>
      </c>
      <c r="F7" s="56">
        <f t="shared" si="1"/>
        <v>10008.83</v>
      </c>
      <c r="G7" s="56">
        <f t="shared" si="1"/>
        <v>10008.83</v>
      </c>
      <c r="H7" s="56">
        <f t="shared" si="1"/>
        <v>10008.83</v>
      </c>
      <c r="I7" s="28">
        <f>SUM(C7:H7)</f>
        <v>60052.98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33362.769999999997</v>
      </c>
      <c r="D9" s="73">
        <f t="shared" ref="D9:H9" si="2">SUM(D6:D7)</f>
        <v>33362.769999999997</v>
      </c>
      <c r="E9" s="73">
        <f t="shared" si="2"/>
        <v>33362.769999999997</v>
      </c>
      <c r="F9" s="73">
        <f t="shared" si="2"/>
        <v>33362.769999999997</v>
      </c>
      <c r="G9" s="73">
        <f t="shared" si="2"/>
        <v>33362.769999999997</v>
      </c>
      <c r="H9" s="73">
        <f t="shared" si="2"/>
        <v>33362.769999999997</v>
      </c>
      <c r="I9" s="74">
        <f>SUM(I6:I7)</f>
        <v>200176.62</v>
      </c>
    </row>
    <row r="10" spans="1:9" x14ac:dyDescent="0.25">
      <c r="A10" s="23"/>
    </row>
    <row r="11" spans="1:9" ht="14.4" x14ac:dyDescent="0.3">
      <c r="A11" s="27">
        <f t="shared" ref="A11:A19" si="3">-G11/$G$9</f>
        <v>-0.70000000000000007</v>
      </c>
      <c r="B11" s="46" t="s">
        <v>32</v>
      </c>
      <c r="C11" s="58">
        <f>(C6*70%)+(C7*70%)</f>
        <v>23353.938999999998</v>
      </c>
      <c r="D11" s="58">
        <f>$C$11</f>
        <v>23353.938999999998</v>
      </c>
      <c r="E11" s="58">
        <f t="shared" ref="E11:H11" si="4">$C$11</f>
        <v>23353.938999999998</v>
      </c>
      <c r="F11" s="58">
        <f t="shared" si="4"/>
        <v>23353.938999999998</v>
      </c>
      <c r="G11" s="58">
        <f t="shared" si="4"/>
        <v>23353.938999999998</v>
      </c>
      <c r="H11" s="58">
        <f t="shared" si="4"/>
        <v>23353.938999999998</v>
      </c>
      <c r="I11" s="58">
        <f t="shared" ref="I11:I19" si="5">SUM(C11:H11)</f>
        <v>140123.63399999999</v>
      </c>
    </row>
    <row r="12" spans="1:9" ht="14.4" x14ac:dyDescent="0.3">
      <c r="A12" s="27">
        <f t="shared" si="3"/>
        <v>-0.13581606083667513</v>
      </c>
      <c r="B12" s="47" t="s">
        <v>54</v>
      </c>
      <c r="C12" s="61">
        <v>4531.2</v>
      </c>
      <c r="D12" s="59">
        <f>$C$12</f>
        <v>4531.2</v>
      </c>
      <c r="E12" s="59">
        <f t="shared" ref="E12:H12" si="6">$C$12</f>
        <v>4531.2</v>
      </c>
      <c r="F12" s="59">
        <f t="shared" si="6"/>
        <v>4531.2</v>
      </c>
      <c r="G12" s="59">
        <f t="shared" si="6"/>
        <v>4531.2</v>
      </c>
      <c r="H12" s="59">
        <f t="shared" si="6"/>
        <v>4531.2</v>
      </c>
      <c r="I12" s="59">
        <f t="shared" si="5"/>
        <v>27187.200000000001</v>
      </c>
    </row>
    <row r="13" spans="1:9" ht="14.4" x14ac:dyDescent="0.3">
      <c r="A13" s="27"/>
      <c r="B13" s="47" t="s">
        <v>57</v>
      </c>
      <c r="C13" s="61">
        <v>1510.4</v>
      </c>
      <c r="D13" s="59">
        <f>C13</f>
        <v>1510.4</v>
      </c>
      <c r="E13" s="59">
        <f t="shared" ref="E13:H13" si="7">D13</f>
        <v>1510.4</v>
      </c>
      <c r="F13" s="59">
        <f t="shared" si="7"/>
        <v>1510.4</v>
      </c>
      <c r="G13" s="59">
        <f t="shared" si="7"/>
        <v>1510.4</v>
      </c>
      <c r="H13" s="59">
        <f t="shared" si="7"/>
        <v>1510.4</v>
      </c>
      <c r="I13" s="59">
        <f t="shared" si="5"/>
        <v>9062.4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233.53938999999994</v>
      </c>
      <c r="D14" s="60">
        <f>$C$14</f>
        <v>233.53938999999994</v>
      </c>
      <c r="E14" s="60">
        <f t="shared" ref="E14:H14" si="8">$C$14</f>
        <v>233.53938999999994</v>
      </c>
      <c r="F14" s="60">
        <f t="shared" si="8"/>
        <v>233.53938999999994</v>
      </c>
      <c r="G14" s="60">
        <f t="shared" si="8"/>
        <v>233.53938999999994</v>
      </c>
      <c r="H14" s="60">
        <f t="shared" si="8"/>
        <v>233.53938999999994</v>
      </c>
      <c r="I14" s="59">
        <f t="shared" si="5"/>
        <v>1401.2363399999997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100.08830999999999</v>
      </c>
      <c r="D16" s="60">
        <f>$C$16</f>
        <v>100.08830999999999</v>
      </c>
      <c r="E16" s="60">
        <f t="shared" ref="E16:H16" si="10">$C$16</f>
        <v>100.08830999999999</v>
      </c>
      <c r="F16" s="60">
        <f t="shared" si="10"/>
        <v>100.08830999999999</v>
      </c>
      <c r="G16" s="60">
        <f t="shared" si="10"/>
        <v>100.08830999999999</v>
      </c>
      <c r="H16" s="60">
        <f t="shared" si="10"/>
        <v>100.08830999999999</v>
      </c>
      <c r="I16" s="59">
        <f t="shared" si="5"/>
        <v>600.52985999999999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166.81384999999997</v>
      </c>
      <c r="D17" s="61">
        <f>$C$17</f>
        <v>166.81384999999997</v>
      </c>
      <c r="E17" s="61">
        <f t="shared" ref="E17:H17" si="11">$C$17</f>
        <v>166.81384999999997</v>
      </c>
      <c r="F17" s="61">
        <f t="shared" si="11"/>
        <v>166.81384999999997</v>
      </c>
      <c r="G17" s="61">
        <f t="shared" si="11"/>
        <v>166.81384999999997</v>
      </c>
      <c r="H17" s="61">
        <f t="shared" si="11"/>
        <v>166.81384999999997</v>
      </c>
      <c r="I17" s="59">
        <f t="shared" si="5"/>
        <v>1000.8830999999999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333.62769999999995</v>
      </c>
      <c r="D18" s="59">
        <f>$C$18</f>
        <v>333.62769999999995</v>
      </c>
      <c r="E18" s="59">
        <f t="shared" ref="E18:H18" si="12">$C$18</f>
        <v>333.62769999999995</v>
      </c>
      <c r="F18" s="59">
        <f t="shared" si="12"/>
        <v>333.62769999999995</v>
      </c>
      <c r="G18" s="59">
        <f t="shared" si="12"/>
        <v>333.62769999999995</v>
      </c>
      <c r="H18" s="59">
        <f t="shared" si="12"/>
        <v>333.62769999999995</v>
      </c>
      <c r="I18" s="59">
        <f t="shared" si="5"/>
        <v>2001.7661999999998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$C$19</f>
        <v>0</v>
      </c>
      <c r="E19" s="59">
        <f t="shared" ref="E19:H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30229.608250000001</v>
      </c>
      <c r="D21" s="71">
        <f t="shared" ref="D21:F21" si="14">SUM(D11:D20)</f>
        <v>30229.608250000001</v>
      </c>
      <c r="E21" s="71">
        <f t="shared" si="14"/>
        <v>30229.608250000001</v>
      </c>
      <c r="F21" s="71">
        <f t="shared" si="14"/>
        <v>30229.608250000001</v>
      </c>
      <c r="G21" s="72">
        <f>SUM(G11:G20)</f>
        <v>30229.608250000001</v>
      </c>
      <c r="H21" s="72">
        <f t="shared" ref="H21" si="15">SUM(H11:H20)</f>
        <v>30229.608250000001</v>
      </c>
      <c r="I21" s="72">
        <f>SUM(I11:I20)</f>
        <v>181377.64950000003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3133.1617499999957</v>
      </c>
      <c r="D23" s="71">
        <f t="shared" si="16"/>
        <v>3133.1617499999957</v>
      </c>
      <c r="E23" s="71">
        <f t="shared" si="16"/>
        <v>3133.1617499999957</v>
      </c>
      <c r="F23" s="71">
        <f t="shared" si="16"/>
        <v>3133.1617499999957</v>
      </c>
      <c r="G23" s="75">
        <f t="shared" si="16"/>
        <v>3133.1617499999957</v>
      </c>
      <c r="H23" s="75">
        <f t="shared" si="16"/>
        <v>3133.1617499999957</v>
      </c>
      <c r="I23" s="75">
        <f t="shared" si="16"/>
        <v>18798.970499999967</v>
      </c>
    </row>
    <row r="24" spans="1:9" x14ac:dyDescent="0.25">
      <c r="A24" s="23"/>
      <c r="B24" s="78" t="s">
        <v>58</v>
      </c>
      <c r="C24" s="79">
        <f>C23/C9</f>
        <v>9.3911918884433038E-2</v>
      </c>
      <c r="D24" s="79">
        <f t="shared" ref="D24:I24" si="17">D23/D9</f>
        <v>9.3911918884433038E-2</v>
      </c>
      <c r="E24" s="79">
        <f t="shared" si="17"/>
        <v>9.3911918884433038E-2</v>
      </c>
      <c r="F24" s="79">
        <f t="shared" si="17"/>
        <v>9.3911918884433038E-2</v>
      </c>
      <c r="G24" s="79">
        <f t="shared" si="17"/>
        <v>9.3911918884433038E-2</v>
      </c>
      <c r="H24" s="79">
        <f t="shared" si="17"/>
        <v>9.3911918884433038E-2</v>
      </c>
      <c r="I24" s="79">
        <f t="shared" si="17"/>
        <v>9.3911918884432996E-2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9.3911918884433038E-2</v>
      </c>
      <c r="B27" s="69" t="s">
        <v>19</v>
      </c>
      <c r="C27" s="71">
        <f t="shared" ref="C27:I27" si="19">C26+C23</f>
        <v>3133.1617499999957</v>
      </c>
      <c r="D27" s="71">
        <f t="shared" si="19"/>
        <v>3133.1617499999957</v>
      </c>
      <c r="E27" s="71">
        <f t="shared" si="19"/>
        <v>3133.1617499999957</v>
      </c>
      <c r="F27" s="71">
        <f t="shared" si="19"/>
        <v>3133.1617499999957</v>
      </c>
      <c r="G27" s="75">
        <f t="shared" si="19"/>
        <v>3133.1617499999957</v>
      </c>
      <c r="H27" s="75">
        <f t="shared" si="19"/>
        <v>3133.1617499999957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9.3911918884433038E-2</v>
      </c>
      <c r="B31" s="69" t="s">
        <v>23</v>
      </c>
      <c r="C31" s="71">
        <f t="shared" ref="C31:I31" si="20">C27+C29+C30</f>
        <v>3133.1617499999957</v>
      </c>
      <c r="D31" s="71">
        <f t="shared" si="20"/>
        <v>3133.1617499999957</v>
      </c>
      <c r="E31" s="71">
        <f t="shared" si="20"/>
        <v>3133.1617499999957</v>
      </c>
      <c r="F31" s="71">
        <f t="shared" si="20"/>
        <v>3133.1617499999957</v>
      </c>
      <c r="G31" s="75">
        <f t="shared" si="20"/>
        <v>3133.1617499999957</v>
      </c>
      <c r="H31" s="75">
        <f t="shared" si="20"/>
        <v>3133.1617499999957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-874.1521282499989</v>
      </c>
      <c r="D33" s="16">
        <f t="shared" si="21"/>
        <v>-874.1521282499989</v>
      </c>
      <c r="E33" s="16">
        <f t="shared" si="21"/>
        <v>-874.1521282499989</v>
      </c>
      <c r="F33" s="16">
        <f t="shared" si="21"/>
        <v>-874.1521282499989</v>
      </c>
      <c r="G33" s="17">
        <f>SUM(C33:F33)</f>
        <v>-3496.6085129999956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0.27084197406270488</v>
      </c>
      <c r="B35" s="18" t="s">
        <v>17</v>
      </c>
      <c r="C35" s="19">
        <f>C31+C33</f>
        <v>2259.0096217499968</v>
      </c>
      <c r="D35" s="19">
        <f>D31+D33</f>
        <v>2259.0096217499968</v>
      </c>
      <c r="E35" s="19">
        <f>E31+E33</f>
        <v>2259.0096217499968</v>
      </c>
      <c r="F35" s="19">
        <f>F31+F33</f>
        <v>2259.0096217499968</v>
      </c>
      <c r="G35" s="20">
        <f>SUM(C35:F35)</f>
        <v>9036.0384869999871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33362.769999999997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33362.769999999997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33362.769999999997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667.2553999999999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3336.277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11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BBC12-1E42-4272-ADD3-B695E0B30104}">
  <dimension ref="A1:I72"/>
  <sheetViews>
    <sheetView topLeftCell="B1" zoomScale="80" zoomScaleNormal="80" workbookViewId="0">
      <selection activeCell="C14" sqref="C14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66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21222.45</v>
      </c>
      <c r="D6" s="11">
        <f>$C$6</f>
        <v>21222.45</v>
      </c>
      <c r="E6" s="11">
        <f t="shared" ref="E6:H6" si="0">$C$6</f>
        <v>21222.45</v>
      </c>
      <c r="F6" s="11">
        <f t="shared" si="0"/>
        <v>21222.45</v>
      </c>
      <c r="G6" s="11">
        <f t="shared" si="0"/>
        <v>21222.45</v>
      </c>
      <c r="H6" s="11">
        <f t="shared" si="0"/>
        <v>21222.45</v>
      </c>
      <c r="I6" s="11">
        <f>SUM(C6:H6)</f>
        <v>127334.7</v>
      </c>
    </row>
    <row r="7" spans="1:9" ht="14.4" x14ac:dyDescent="0.3">
      <c r="A7" s="23"/>
      <c r="B7" s="54" t="s">
        <v>45</v>
      </c>
      <c r="C7" s="56">
        <v>9095.34</v>
      </c>
      <c r="D7" s="56">
        <f>$C$7</f>
        <v>9095.34</v>
      </c>
      <c r="E7" s="56">
        <f t="shared" ref="E7:H7" si="1">$C$7</f>
        <v>9095.34</v>
      </c>
      <c r="F7" s="56">
        <f t="shared" si="1"/>
        <v>9095.34</v>
      </c>
      <c r="G7" s="56">
        <f t="shared" si="1"/>
        <v>9095.34</v>
      </c>
      <c r="H7" s="56">
        <f t="shared" si="1"/>
        <v>9095.34</v>
      </c>
      <c r="I7" s="28">
        <f>SUM(C7:H7)</f>
        <v>54572.039999999994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30317.79</v>
      </c>
      <c r="D9" s="73">
        <f t="shared" ref="D9:H9" si="2">SUM(D6:D7)</f>
        <v>30317.79</v>
      </c>
      <c r="E9" s="73">
        <f t="shared" si="2"/>
        <v>30317.79</v>
      </c>
      <c r="F9" s="73">
        <f t="shared" si="2"/>
        <v>30317.79</v>
      </c>
      <c r="G9" s="73">
        <f t="shared" si="2"/>
        <v>30317.79</v>
      </c>
      <c r="H9" s="73">
        <f t="shared" si="2"/>
        <v>30317.79</v>
      </c>
      <c r="I9" s="74">
        <f>SUM(I6:I7)</f>
        <v>181906.74</v>
      </c>
    </row>
    <row r="10" spans="1:9" x14ac:dyDescent="0.25">
      <c r="A10" s="23"/>
    </row>
    <row r="11" spans="1:9" ht="14.4" x14ac:dyDescent="0.3">
      <c r="A11" s="27">
        <f t="shared" ref="A11:A19" si="3">-G11/$G$9</f>
        <v>-0.65</v>
      </c>
      <c r="B11" s="46" t="s">
        <v>32</v>
      </c>
      <c r="C11" s="58">
        <f>(C6*65%)+(C7*65%)</f>
        <v>19706.5635</v>
      </c>
      <c r="D11" s="58">
        <f>$C$11</f>
        <v>19706.5635</v>
      </c>
      <c r="E11" s="58">
        <f t="shared" ref="E11:H11" si="4">$C$11</f>
        <v>19706.5635</v>
      </c>
      <c r="F11" s="58">
        <f t="shared" si="4"/>
        <v>19706.5635</v>
      </c>
      <c r="G11" s="58">
        <f t="shared" si="4"/>
        <v>19706.5635</v>
      </c>
      <c r="H11" s="58">
        <f t="shared" si="4"/>
        <v>19706.5635</v>
      </c>
      <c r="I11" s="58">
        <f t="shared" ref="I11:I19" si="5">SUM(C11:H11)</f>
        <v>118239.38100000001</v>
      </c>
    </row>
    <row r="12" spans="1:9" ht="14.4" x14ac:dyDescent="0.3">
      <c r="A12" s="27">
        <f t="shared" si="3"/>
        <v>-0.14627550359046618</v>
      </c>
      <c r="B12" s="47" t="s">
        <v>54</v>
      </c>
      <c r="C12" s="59">
        <v>4434.75</v>
      </c>
      <c r="D12" s="59">
        <f>$C$12</f>
        <v>4434.75</v>
      </c>
      <c r="E12" s="59">
        <f t="shared" ref="E12:H12" si="6">$C$12</f>
        <v>4434.75</v>
      </c>
      <c r="F12" s="59">
        <f t="shared" si="6"/>
        <v>4434.75</v>
      </c>
      <c r="G12" s="59">
        <f t="shared" si="6"/>
        <v>4434.75</v>
      </c>
      <c r="H12" s="59">
        <f t="shared" si="6"/>
        <v>4434.75</v>
      </c>
      <c r="I12" s="59">
        <f t="shared" si="5"/>
        <v>26608.5</v>
      </c>
    </row>
    <row r="13" spans="1:9" ht="14.4" x14ac:dyDescent="0.3">
      <c r="A13" s="27"/>
      <c r="B13" s="47" t="s">
        <v>57</v>
      </c>
      <c r="C13" s="59">
        <v>1478.25</v>
      </c>
      <c r="D13" s="59">
        <f>C13</f>
        <v>1478.25</v>
      </c>
      <c r="E13" s="59">
        <f t="shared" ref="E13:H13" si="7">D13</f>
        <v>1478.25</v>
      </c>
      <c r="F13" s="59">
        <f t="shared" si="7"/>
        <v>1478.25</v>
      </c>
      <c r="G13" s="59">
        <f t="shared" si="7"/>
        <v>1478.25</v>
      </c>
      <c r="H13" s="59">
        <f t="shared" si="7"/>
        <v>1478.25</v>
      </c>
      <c r="I13" s="59">
        <f t="shared" si="5"/>
        <v>8869.5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212.22452999999999</v>
      </c>
      <c r="D14" s="60">
        <f>$C$14</f>
        <v>212.22452999999999</v>
      </c>
      <c r="E14" s="60">
        <f t="shared" ref="E14:H14" si="8">$C$14</f>
        <v>212.22452999999999</v>
      </c>
      <c r="F14" s="60">
        <f t="shared" si="8"/>
        <v>212.22452999999999</v>
      </c>
      <c r="G14" s="60">
        <f t="shared" si="8"/>
        <v>212.22452999999999</v>
      </c>
      <c r="H14" s="60">
        <f t="shared" si="8"/>
        <v>212.22452999999999</v>
      </c>
      <c r="I14" s="59">
        <f t="shared" si="5"/>
        <v>1273.34718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90.953370000000007</v>
      </c>
      <c r="D16" s="60">
        <f>$C$16</f>
        <v>90.953370000000007</v>
      </c>
      <c r="E16" s="60">
        <f t="shared" ref="E16:H16" si="10">$C$16</f>
        <v>90.953370000000007</v>
      </c>
      <c r="F16" s="60">
        <f t="shared" si="10"/>
        <v>90.953370000000007</v>
      </c>
      <c r="G16" s="60">
        <f t="shared" si="10"/>
        <v>90.953370000000007</v>
      </c>
      <c r="H16" s="60">
        <f t="shared" si="10"/>
        <v>90.953370000000007</v>
      </c>
      <c r="I16" s="59">
        <f t="shared" si="5"/>
        <v>545.72022000000004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151.58895000000001</v>
      </c>
      <c r="D17" s="61">
        <f>$C$17</f>
        <v>151.58895000000001</v>
      </c>
      <c r="E17" s="61">
        <f t="shared" ref="E17:H17" si="11">$C$17</f>
        <v>151.58895000000001</v>
      </c>
      <c r="F17" s="61">
        <f t="shared" si="11"/>
        <v>151.58895000000001</v>
      </c>
      <c r="G17" s="61">
        <f t="shared" si="11"/>
        <v>151.58895000000001</v>
      </c>
      <c r="H17" s="61">
        <f t="shared" si="11"/>
        <v>151.58895000000001</v>
      </c>
      <c r="I17" s="59">
        <f t="shared" si="5"/>
        <v>909.53370000000018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303.17790000000002</v>
      </c>
      <c r="D18" s="59">
        <f>$C$18</f>
        <v>303.17790000000002</v>
      </c>
      <c r="E18" s="59">
        <f t="shared" ref="E18:H18" si="12">$C$18</f>
        <v>303.17790000000002</v>
      </c>
      <c r="F18" s="59">
        <f t="shared" si="12"/>
        <v>303.17790000000002</v>
      </c>
      <c r="G18" s="59">
        <f t="shared" si="12"/>
        <v>303.17790000000002</v>
      </c>
      <c r="H18" s="59">
        <f t="shared" si="12"/>
        <v>303.17790000000002</v>
      </c>
      <c r="I18" s="59">
        <f t="shared" si="5"/>
        <v>1819.0674000000004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$C$19</f>
        <v>0</v>
      </c>
      <c r="E19" s="59">
        <f t="shared" ref="E19:H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26377.508249999999</v>
      </c>
      <c r="D21" s="71">
        <f t="shared" ref="D21:F21" si="14">SUM(D11:D20)</f>
        <v>26377.508249999999</v>
      </c>
      <c r="E21" s="71">
        <f t="shared" si="14"/>
        <v>26377.508249999999</v>
      </c>
      <c r="F21" s="71">
        <f t="shared" si="14"/>
        <v>26377.508249999999</v>
      </c>
      <c r="G21" s="72">
        <f>SUM(G11:G20)</f>
        <v>26377.508249999999</v>
      </c>
      <c r="H21" s="72">
        <f t="shared" ref="H21" si="15">SUM(H11:H20)</f>
        <v>26377.508249999999</v>
      </c>
      <c r="I21" s="72">
        <f>SUM(I11:I20)</f>
        <v>158265.04949999999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3940.2817500000019</v>
      </c>
      <c r="D23" s="71">
        <f t="shared" si="16"/>
        <v>3940.2817500000019</v>
      </c>
      <c r="E23" s="71">
        <f t="shared" si="16"/>
        <v>3940.2817500000019</v>
      </c>
      <c r="F23" s="71">
        <f t="shared" si="16"/>
        <v>3940.2817500000019</v>
      </c>
      <c r="G23" s="75">
        <f t="shared" si="16"/>
        <v>3940.2817500000019</v>
      </c>
      <c r="H23" s="75">
        <f t="shared" si="16"/>
        <v>3940.2817500000019</v>
      </c>
      <c r="I23" s="75">
        <f t="shared" si="16"/>
        <v>23641.690499999997</v>
      </c>
    </row>
    <row r="24" spans="1:9" x14ac:dyDescent="0.25">
      <c r="A24" s="23"/>
      <c r="B24" s="78" t="s">
        <v>58</v>
      </c>
      <c r="C24" s="79">
        <f>C23/C9</f>
        <v>0.12996599521271179</v>
      </c>
      <c r="D24" s="79">
        <f t="shared" ref="D24:I24" si="17">D23/D9</f>
        <v>0.12996599521271179</v>
      </c>
      <c r="E24" s="79">
        <f t="shared" si="17"/>
        <v>0.12996599521271179</v>
      </c>
      <c r="F24" s="79">
        <f t="shared" si="17"/>
        <v>0.12996599521271179</v>
      </c>
      <c r="G24" s="79">
        <f t="shared" si="17"/>
        <v>0.12996599521271179</v>
      </c>
      <c r="H24" s="79">
        <f t="shared" si="17"/>
        <v>0.12996599521271179</v>
      </c>
      <c r="I24" s="79">
        <f t="shared" si="17"/>
        <v>0.12996599521271174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0.12996599521271179</v>
      </c>
      <c r="B27" s="69" t="s">
        <v>19</v>
      </c>
      <c r="C27" s="71">
        <f t="shared" ref="C27:I27" si="19">C26+C23</f>
        <v>3940.2817500000019</v>
      </c>
      <c r="D27" s="71">
        <f t="shared" si="19"/>
        <v>3940.2817500000019</v>
      </c>
      <c r="E27" s="71">
        <f t="shared" si="19"/>
        <v>3940.2817500000019</v>
      </c>
      <c r="F27" s="71">
        <f t="shared" si="19"/>
        <v>3940.2817500000019</v>
      </c>
      <c r="G27" s="75">
        <f t="shared" si="19"/>
        <v>3940.2817500000019</v>
      </c>
      <c r="H27" s="75">
        <f t="shared" si="19"/>
        <v>3940.2817500000019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0.12996599521271179</v>
      </c>
      <c r="B31" s="69" t="s">
        <v>23</v>
      </c>
      <c r="C31" s="71">
        <f t="shared" ref="C31:I31" si="20">C27+C29+C30</f>
        <v>3940.2817500000019</v>
      </c>
      <c r="D31" s="71">
        <f t="shared" si="20"/>
        <v>3940.2817500000019</v>
      </c>
      <c r="E31" s="71">
        <f t="shared" si="20"/>
        <v>3940.2817500000019</v>
      </c>
      <c r="F31" s="71">
        <f t="shared" si="20"/>
        <v>3940.2817500000019</v>
      </c>
      <c r="G31" s="75">
        <f t="shared" si="20"/>
        <v>3940.2817500000019</v>
      </c>
      <c r="H31" s="75">
        <f t="shared" si="20"/>
        <v>3940.2817500000019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-1099.3386082500006</v>
      </c>
      <c r="D33" s="16">
        <f t="shared" si="21"/>
        <v>-1099.3386082500006</v>
      </c>
      <c r="E33" s="16">
        <f t="shared" si="21"/>
        <v>-1099.3386082500006</v>
      </c>
      <c r="F33" s="16">
        <f t="shared" si="21"/>
        <v>-1099.3386082500006</v>
      </c>
      <c r="G33" s="17">
        <f>SUM(C33:F33)</f>
        <v>-4397.3544330000022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0.37482193019346083</v>
      </c>
      <c r="B35" s="18" t="s">
        <v>17</v>
      </c>
      <c r="C35" s="19">
        <f>C31+C33</f>
        <v>2840.9431417500014</v>
      </c>
      <c r="D35" s="19">
        <f>D31+D33</f>
        <v>2840.9431417500014</v>
      </c>
      <c r="E35" s="19">
        <f>E31+E33</f>
        <v>2840.9431417500014</v>
      </c>
      <c r="F35" s="19">
        <f>F31+F33</f>
        <v>2840.9431417500014</v>
      </c>
      <c r="G35" s="20">
        <f>SUM(C35:F35)</f>
        <v>11363.772567000005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30317.79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30317.79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30317.79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606.35580000000004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3031.7790000000005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28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C45DA-C958-4935-9E16-35740205338C}"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78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21940.73</v>
      </c>
      <c r="D6" s="11">
        <f>$C$6</f>
        <v>21940.73</v>
      </c>
      <c r="E6" s="11">
        <f t="shared" ref="E6:H6" si="0">$C$6</f>
        <v>21940.73</v>
      </c>
      <c r="F6" s="11">
        <f t="shared" si="0"/>
        <v>21940.73</v>
      </c>
      <c r="G6" s="11">
        <f t="shared" si="0"/>
        <v>21940.73</v>
      </c>
      <c r="H6" s="11">
        <f t="shared" si="0"/>
        <v>21940.73</v>
      </c>
      <c r="I6" s="11">
        <f>SUM(C6:H6)</f>
        <v>131644.38</v>
      </c>
    </row>
    <row r="7" spans="1:9" ht="14.4" x14ac:dyDescent="0.3">
      <c r="A7" s="23"/>
      <c r="B7" s="54" t="s">
        <v>45</v>
      </c>
      <c r="C7" s="56">
        <v>9403.17</v>
      </c>
      <c r="D7" s="56">
        <f>$C$7</f>
        <v>9403.17</v>
      </c>
      <c r="E7" s="56">
        <f t="shared" ref="E7:H7" si="1">$C$7</f>
        <v>9403.17</v>
      </c>
      <c r="F7" s="56">
        <f t="shared" si="1"/>
        <v>9403.17</v>
      </c>
      <c r="G7" s="56">
        <f t="shared" si="1"/>
        <v>9403.17</v>
      </c>
      <c r="H7" s="56">
        <f t="shared" si="1"/>
        <v>9403.17</v>
      </c>
      <c r="I7" s="28">
        <f>SUM(C7:H7)</f>
        <v>56419.02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31343.9</v>
      </c>
      <c r="D9" s="73">
        <f t="shared" ref="D9:H9" si="2">SUM(D6:D7)</f>
        <v>31343.9</v>
      </c>
      <c r="E9" s="73">
        <f t="shared" si="2"/>
        <v>31343.9</v>
      </c>
      <c r="F9" s="73">
        <f t="shared" si="2"/>
        <v>31343.9</v>
      </c>
      <c r="G9" s="73">
        <f t="shared" si="2"/>
        <v>31343.9</v>
      </c>
      <c r="H9" s="73">
        <f t="shared" si="2"/>
        <v>31343.9</v>
      </c>
      <c r="I9" s="74">
        <f>SUM(I6:I7)</f>
        <v>188063.4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21940.73</v>
      </c>
      <c r="D11" s="58">
        <f>$C$11</f>
        <v>21940.73</v>
      </c>
      <c r="E11" s="58">
        <f t="shared" ref="E11:H11" si="4">$C$11</f>
        <v>21940.73</v>
      </c>
      <c r="F11" s="58">
        <f t="shared" si="4"/>
        <v>21940.73</v>
      </c>
      <c r="G11" s="58">
        <f t="shared" si="4"/>
        <v>21940.73</v>
      </c>
      <c r="H11" s="58">
        <f t="shared" si="4"/>
        <v>21940.73</v>
      </c>
      <c r="I11" s="58">
        <f t="shared" ref="I11:I19" si="5">SUM(C11:H11)</f>
        <v>131644.38</v>
      </c>
    </row>
    <row r="12" spans="1:9" ht="14.4" x14ac:dyDescent="0.3">
      <c r="A12" s="27">
        <f t="shared" si="3"/>
        <v>-0.13552876317241952</v>
      </c>
      <c r="B12" s="47" t="s">
        <v>54</v>
      </c>
      <c r="C12" s="61">
        <v>4248</v>
      </c>
      <c r="D12" s="59">
        <f>$C$12</f>
        <v>4248</v>
      </c>
      <c r="E12" s="59">
        <f t="shared" ref="E12:H12" si="6">$C$12</f>
        <v>4248</v>
      </c>
      <c r="F12" s="59">
        <f t="shared" si="6"/>
        <v>4248</v>
      </c>
      <c r="G12" s="59">
        <f t="shared" si="6"/>
        <v>4248</v>
      </c>
      <c r="H12" s="59">
        <f t="shared" si="6"/>
        <v>4248</v>
      </c>
      <c r="I12" s="59">
        <f t="shared" si="5"/>
        <v>25488</v>
      </c>
    </row>
    <row r="13" spans="1:9" ht="14.4" x14ac:dyDescent="0.3">
      <c r="A13" s="27"/>
      <c r="B13" s="47" t="s">
        <v>57</v>
      </c>
      <c r="C13" s="61">
        <v>1416</v>
      </c>
      <c r="D13" s="59">
        <f>C13</f>
        <v>1416</v>
      </c>
      <c r="E13" s="59">
        <f t="shared" ref="E13:H13" si="7">D13</f>
        <v>1416</v>
      </c>
      <c r="F13" s="59">
        <f t="shared" si="7"/>
        <v>1416</v>
      </c>
      <c r="G13" s="59">
        <f t="shared" si="7"/>
        <v>1416</v>
      </c>
      <c r="H13" s="59">
        <f t="shared" si="7"/>
        <v>1416</v>
      </c>
      <c r="I13" s="59">
        <f t="shared" si="5"/>
        <v>8496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219.40729999999999</v>
      </c>
      <c r="D14" s="60">
        <f>$C$14</f>
        <v>219.40729999999999</v>
      </c>
      <c r="E14" s="60">
        <f t="shared" ref="E14:H14" si="8">$C$14</f>
        <v>219.40729999999999</v>
      </c>
      <c r="F14" s="60">
        <f t="shared" si="8"/>
        <v>219.40729999999999</v>
      </c>
      <c r="G14" s="60">
        <f t="shared" si="8"/>
        <v>219.40729999999999</v>
      </c>
      <c r="H14" s="60">
        <f t="shared" si="8"/>
        <v>219.40729999999999</v>
      </c>
      <c r="I14" s="59">
        <f t="shared" si="5"/>
        <v>1316.4438</v>
      </c>
    </row>
    <row r="15" spans="1:9" ht="14.4" x14ac:dyDescent="0.3">
      <c r="A15" s="27"/>
      <c r="B15" s="47" t="s">
        <v>56</v>
      </c>
      <c r="C15" s="60">
        <f>0/12</f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94.031700000000001</v>
      </c>
      <c r="D16" s="60">
        <f>$C$16</f>
        <v>94.031700000000001</v>
      </c>
      <c r="E16" s="60">
        <f t="shared" ref="E16:H16" si="10">$C$16</f>
        <v>94.031700000000001</v>
      </c>
      <c r="F16" s="60">
        <f t="shared" si="10"/>
        <v>94.031700000000001</v>
      </c>
      <c r="G16" s="60">
        <f t="shared" si="10"/>
        <v>94.031700000000001</v>
      </c>
      <c r="H16" s="60">
        <f t="shared" si="10"/>
        <v>94.031700000000001</v>
      </c>
      <c r="I16" s="59">
        <f t="shared" si="5"/>
        <v>564.1902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156.71950000000001</v>
      </c>
      <c r="D17" s="61">
        <f>$C$17</f>
        <v>156.71950000000001</v>
      </c>
      <c r="E17" s="61">
        <f t="shared" ref="E17:H17" si="11">$C$17</f>
        <v>156.71950000000001</v>
      </c>
      <c r="F17" s="61">
        <f t="shared" si="11"/>
        <v>156.71950000000001</v>
      </c>
      <c r="G17" s="61">
        <f t="shared" si="11"/>
        <v>156.71950000000001</v>
      </c>
      <c r="H17" s="61">
        <f t="shared" si="11"/>
        <v>156.71950000000001</v>
      </c>
      <c r="I17" s="59">
        <f t="shared" si="5"/>
        <v>940.31700000000012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313.43900000000002</v>
      </c>
      <c r="D18" s="59">
        <f>$C$18</f>
        <v>313.43900000000002</v>
      </c>
      <c r="E18" s="59">
        <f t="shared" ref="E18:H18" si="12">$C$18</f>
        <v>313.43900000000002</v>
      </c>
      <c r="F18" s="59">
        <f t="shared" si="12"/>
        <v>313.43900000000002</v>
      </c>
      <c r="G18" s="59">
        <f t="shared" si="12"/>
        <v>313.43900000000002</v>
      </c>
      <c r="H18" s="59">
        <f t="shared" si="12"/>
        <v>313.43900000000002</v>
      </c>
      <c r="I18" s="59">
        <f t="shared" si="5"/>
        <v>1880.6340000000002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28388.327499999996</v>
      </c>
      <c r="D21" s="71">
        <f t="shared" ref="D21:F21" si="14">SUM(D11:D20)</f>
        <v>28388.327499999996</v>
      </c>
      <c r="E21" s="71">
        <f t="shared" si="14"/>
        <v>28388.327499999996</v>
      </c>
      <c r="F21" s="71">
        <f t="shared" si="14"/>
        <v>28388.327499999996</v>
      </c>
      <c r="G21" s="72">
        <f>SUM(G11:G20)</f>
        <v>28388.327499999996</v>
      </c>
      <c r="H21" s="72">
        <f t="shared" ref="H21" si="15">SUM(H11:H20)</f>
        <v>28388.327499999996</v>
      </c>
      <c r="I21" s="72">
        <f>SUM(I11:I20)</f>
        <v>170329.96500000003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2955.5725000000057</v>
      </c>
      <c r="D23" s="71">
        <f t="shared" si="16"/>
        <v>2955.5725000000057</v>
      </c>
      <c r="E23" s="71">
        <f t="shared" si="16"/>
        <v>2955.5725000000057</v>
      </c>
      <c r="F23" s="71">
        <f t="shared" si="16"/>
        <v>2955.5725000000057</v>
      </c>
      <c r="G23" s="75">
        <f t="shared" si="16"/>
        <v>2955.5725000000057</v>
      </c>
      <c r="H23" s="75">
        <f t="shared" si="16"/>
        <v>2955.5725000000057</v>
      </c>
      <c r="I23" s="75">
        <f t="shared" si="16"/>
        <v>17733.434999999969</v>
      </c>
    </row>
    <row r="24" spans="1:9" x14ac:dyDescent="0.25">
      <c r="A24" s="23"/>
      <c r="B24" s="78" t="s">
        <v>58</v>
      </c>
      <c r="C24" s="79">
        <f>C23/C9</f>
        <v>9.4294982436774158E-2</v>
      </c>
      <c r="D24" s="79">
        <f t="shared" ref="D24:I24" si="17">D23/D9</f>
        <v>9.4294982436774158E-2</v>
      </c>
      <c r="E24" s="79">
        <f t="shared" si="17"/>
        <v>9.4294982436774158E-2</v>
      </c>
      <c r="F24" s="79">
        <f t="shared" si="17"/>
        <v>9.4294982436774158E-2</v>
      </c>
      <c r="G24" s="79">
        <f t="shared" si="17"/>
        <v>9.4294982436774158E-2</v>
      </c>
      <c r="H24" s="79">
        <f t="shared" si="17"/>
        <v>9.4294982436774158E-2</v>
      </c>
      <c r="I24" s="79">
        <f t="shared" si="17"/>
        <v>9.4294982436773811E-2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9.4294982436774158E-2</v>
      </c>
      <c r="B27" s="69" t="s">
        <v>19</v>
      </c>
      <c r="C27" s="71">
        <f t="shared" ref="C27:I27" si="19">C26+C23</f>
        <v>2955.5725000000057</v>
      </c>
      <c r="D27" s="71">
        <f t="shared" si="19"/>
        <v>2955.5725000000057</v>
      </c>
      <c r="E27" s="71">
        <f t="shared" si="19"/>
        <v>2955.5725000000057</v>
      </c>
      <c r="F27" s="71">
        <f t="shared" si="19"/>
        <v>2955.5725000000057</v>
      </c>
      <c r="G27" s="75">
        <f t="shared" si="19"/>
        <v>2955.5725000000057</v>
      </c>
      <c r="H27" s="75">
        <f t="shared" si="19"/>
        <v>2955.5725000000057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9.4294982436774158E-2</v>
      </c>
      <c r="B31" s="69" t="s">
        <v>23</v>
      </c>
      <c r="C31" s="71">
        <f t="shared" ref="C31:I31" si="20">C27+C29+C30</f>
        <v>2955.5725000000057</v>
      </c>
      <c r="D31" s="71">
        <f t="shared" si="20"/>
        <v>2955.5725000000057</v>
      </c>
      <c r="E31" s="71">
        <f t="shared" si="20"/>
        <v>2955.5725000000057</v>
      </c>
      <c r="F31" s="71">
        <f t="shared" si="20"/>
        <v>2955.5725000000057</v>
      </c>
      <c r="G31" s="75">
        <f t="shared" si="20"/>
        <v>2955.5725000000057</v>
      </c>
      <c r="H31" s="75">
        <f t="shared" si="20"/>
        <v>2955.5725000000057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-824.60472750000167</v>
      </c>
      <c r="D33" s="16">
        <f t="shared" si="21"/>
        <v>-824.60472750000167</v>
      </c>
      <c r="E33" s="16">
        <f t="shared" si="21"/>
        <v>-824.60472750000167</v>
      </c>
      <c r="F33" s="16">
        <f t="shared" si="21"/>
        <v>-824.60472750000167</v>
      </c>
      <c r="G33" s="17">
        <f>SUM(C33:F33)</f>
        <v>-3298.4189100000067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0.27194672934765662</v>
      </c>
      <c r="B35" s="18" t="s">
        <v>17</v>
      </c>
      <c r="C35" s="19">
        <f>C31+C33</f>
        <v>2130.9677725000038</v>
      </c>
      <c r="D35" s="19">
        <f>D31+D33</f>
        <v>2130.9677725000038</v>
      </c>
      <c r="E35" s="19">
        <f>E31+E33</f>
        <v>2130.9677725000038</v>
      </c>
      <c r="F35" s="19">
        <f>F31+F33</f>
        <v>2130.9677725000038</v>
      </c>
      <c r="G35" s="20">
        <f>SUM(C35:F35)</f>
        <v>8523.8710900000151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31343.9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31343.9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31343.9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626.87800000000004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3134.3900000000003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10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0813B-F1E4-4FD9-B6F2-4D961210B442}"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79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30738.51</v>
      </c>
      <c r="D6" s="11">
        <f>$C$6</f>
        <v>30738.51</v>
      </c>
      <c r="E6" s="11">
        <f t="shared" ref="E6:H6" si="0">$C$6</f>
        <v>30738.51</v>
      </c>
      <c r="F6" s="11">
        <f t="shared" si="0"/>
        <v>30738.51</v>
      </c>
      <c r="G6" s="11">
        <f t="shared" si="0"/>
        <v>30738.51</v>
      </c>
      <c r="H6" s="11">
        <f t="shared" si="0"/>
        <v>30738.51</v>
      </c>
      <c r="I6" s="11">
        <f>SUM(C6:H6)</f>
        <v>184431.06</v>
      </c>
    </row>
    <row r="7" spans="1:9" ht="14.4" x14ac:dyDescent="0.3">
      <c r="A7" s="23"/>
      <c r="B7" s="54" t="s">
        <v>45</v>
      </c>
      <c r="C7" s="56">
        <v>13173.65</v>
      </c>
      <c r="D7" s="56">
        <f>$C$7</f>
        <v>13173.65</v>
      </c>
      <c r="E7" s="56">
        <f t="shared" ref="E7:H7" si="1">$C$7</f>
        <v>13173.65</v>
      </c>
      <c r="F7" s="56">
        <f t="shared" si="1"/>
        <v>13173.65</v>
      </c>
      <c r="G7" s="56">
        <f t="shared" si="1"/>
        <v>13173.65</v>
      </c>
      <c r="H7" s="56">
        <f t="shared" si="1"/>
        <v>13173.65</v>
      </c>
      <c r="I7" s="28">
        <f>SUM(C7:H7)</f>
        <v>79041.899999999994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43912.159999999996</v>
      </c>
      <c r="D9" s="73">
        <f t="shared" ref="D9:H9" si="2">SUM(D6:D7)</f>
        <v>43912.159999999996</v>
      </c>
      <c r="E9" s="73">
        <f t="shared" si="2"/>
        <v>43912.159999999996</v>
      </c>
      <c r="F9" s="73">
        <f t="shared" si="2"/>
        <v>43912.159999999996</v>
      </c>
      <c r="G9" s="73">
        <f t="shared" si="2"/>
        <v>43912.159999999996</v>
      </c>
      <c r="H9" s="73">
        <f t="shared" si="2"/>
        <v>43912.159999999996</v>
      </c>
      <c r="I9" s="74">
        <f>SUM(I6:I7)</f>
        <v>263472.95999999996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30738.511999999995</v>
      </c>
      <c r="D11" s="58">
        <f>$C$11</f>
        <v>30738.511999999995</v>
      </c>
      <c r="E11" s="58">
        <f t="shared" ref="E11:H11" si="4">$C$11</f>
        <v>30738.511999999995</v>
      </c>
      <c r="F11" s="58">
        <f t="shared" si="4"/>
        <v>30738.511999999995</v>
      </c>
      <c r="G11" s="58">
        <f t="shared" si="4"/>
        <v>30738.511999999995</v>
      </c>
      <c r="H11" s="58">
        <f t="shared" si="4"/>
        <v>30738.511999999995</v>
      </c>
      <c r="I11" s="58">
        <f t="shared" ref="I11:I19" si="5">SUM(C11:H11)</f>
        <v>184431.07199999996</v>
      </c>
    </row>
    <row r="12" spans="1:9" ht="14.4" x14ac:dyDescent="0.3">
      <c r="A12" s="27">
        <f t="shared" si="3"/>
        <v>-0.11608629591438911</v>
      </c>
      <c r="B12" s="47" t="s">
        <v>54</v>
      </c>
      <c r="C12" s="61">
        <v>5097.6000000000004</v>
      </c>
      <c r="D12" s="59">
        <f>$C$12</f>
        <v>5097.6000000000004</v>
      </c>
      <c r="E12" s="59">
        <f t="shared" ref="E12:H12" si="6">$C$12</f>
        <v>5097.6000000000004</v>
      </c>
      <c r="F12" s="59">
        <f t="shared" si="6"/>
        <v>5097.6000000000004</v>
      </c>
      <c r="G12" s="59">
        <f t="shared" si="6"/>
        <v>5097.6000000000004</v>
      </c>
      <c r="H12" s="59">
        <f t="shared" si="6"/>
        <v>5097.6000000000004</v>
      </c>
      <c r="I12" s="59">
        <f t="shared" si="5"/>
        <v>30585.599999999999</v>
      </c>
    </row>
    <row r="13" spans="1:9" ht="14.4" x14ac:dyDescent="0.3">
      <c r="A13" s="27"/>
      <c r="B13" s="47" t="s">
        <v>57</v>
      </c>
      <c r="C13" s="61">
        <v>1699.2</v>
      </c>
      <c r="D13" s="59">
        <f>C13</f>
        <v>1699.2</v>
      </c>
      <c r="E13" s="59">
        <f t="shared" ref="E13:H13" si="7">D13</f>
        <v>1699.2</v>
      </c>
      <c r="F13" s="59">
        <f t="shared" si="7"/>
        <v>1699.2</v>
      </c>
      <c r="G13" s="59">
        <f t="shared" si="7"/>
        <v>1699.2</v>
      </c>
      <c r="H13" s="59">
        <f t="shared" si="7"/>
        <v>1699.2</v>
      </c>
      <c r="I13" s="59">
        <f t="shared" si="5"/>
        <v>10195.200000000001</v>
      </c>
    </row>
    <row r="14" spans="1:9" ht="14.4" x14ac:dyDescent="0.3">
      <c r="A14" s="27">
        <f t="shared" si="3"/>
        <v>-6.9999999999999984E-3</v>
      </c>
      <c r="B14" s="47" t="s">
        <v>55</v>
      </c>
      <c r="C14" s="60">
        <f>C9*0.7%</f>
        <v>307.38511999999992</v>
      </c>
      <c r="D14" s="60">
        <f>$C$14</f>
        <v>307.38511999999992</v>
      </c>
      <c r="E14" s="60">
        <f t="shared" ref="E14:H14" si="8">$C$14</f>
        <v>307.38511999999992</v>
      </c>
      <c r="F14" s="60">
        <f t="shared" si="8"/>
        <v>307.38511999999992</v>
      </c>
      <c r="G14" s="60">
        <f t="shared" si="8"/>
        <v>307.38511999999992</v>
      </c>
      <c r="H14" s="60">
        <f t="shared" si="8"/>
        <v>307.38511999999992</v>
      </c>
      <c r="I14" s="59">
        <f t="shared" si="5"/>
        <v>1844.3107199999995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131.73648</v>
      </c>
      <c r="D16" s="60">
        <f>$C$16</f>
        <v>131.73648</v>
      </c>
      <c r="E16" s="60">
        <f t="shared" ref="E16:H16" si="10">$C$16</f>
        <v>131.73648</v>
      </c>
      <c r="F16" s="60">
        <f t="shared" si="10"/>
        <v>131.73648</v>
      </c>
      <c r="G16" s="60">
        <f t="shared" si="10"/>
        <v>131.73648</v>
      </c>
      <c r="H16" s="60">
        <f t="shared" si="10"/>
        <v>131.73648</v>
      </c>
      <c r="I16" s="59">
        <f t="shared" si="5"/>
        <v>790.41888000000006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219.56079999999997</v>
      </c>
      <c r="D17" s="61">
        <f>$C$17</f>
        <v>219.56079999999997</v>
      </c>
      <c r="E17" s="61">
        <f t="shared" ref="E17:H17" si="11">$C$17</f>
        <v>219.56079999999997</v>
      </c>
      <c r="F17" s="61">
        <f t="shared" si="11"/>
        <v>219.56079999999997</v>
      </c>
      <c r="G17" s="61">
        <f t="shared" si="11"/>
        <v>219.56079999999997</v>
      </c>
      <c r="H17" s="61">
        <f t="shared" si="11"/>
        <v>219.56079999999997</v>
      </c>
      <c r="I17" s="59">
        <f t="shared" si="5"/>
        <v>1317.3647999999998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439.12159999999994</v>
      </c>
      <c r="D18" s="59">
        <f>$C$18</f>
        <v>439.12159999999994</v>
      </c>
      <c r="E18" s="59">
        <f t="shared" ref="E18:H18" si="12">$C$18</f>
        <v>439.12159999999994</v>
      </c>
      <c r="F18" s="59">
        <f t="shared" si="12"/>
        <v>439.12159999999994</v>
      </c>
      <c r="G18" s="59">
        <f t="shared" si="12"/>
        <v>439.12159999999994</v>
      </c>
      <c r="H18" s="59">
        <f t="shared" si="12"/>
        <v>439.12159999999994</v>
      </c>
      <c r="I18" s="59">
        <f t="shared" si="5"/>
        <v>2634.7295999999997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38633.115999999987</v>
      </c>
      <c r="D21" s="71">
        <f t="shared" ref="D21:F21" si="14">SUM(D11:D20)</f>
        <v>38633.115999999987</v>
      </c>
      <c r="E21" s="71">
        <f t="shared" si="14"/>
        <v>38633.115999999987</v>
      </c>
      <c r="F21" s="71">
        <f t="shared" si="14"/>
        <v>38633.115999999987</v>
      </c>
      <c r="G21" s="72">
        <f>SUM(G11:G20)</f>
        <v>38633.115999999987</v>
      </c>
      <c r="H21" s="72">
        <f t="shared" ref="H21" si="15">SUM(H11:H20)</f>
        <v>38633.115999999987</v>
      </c>
      <c r="I21" s="72">
        <f>SUM(I11:I20)</f>
        <v>231798.696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5279.044000000009</v>
      </c>
      <c r="D23" s="71">
        <f t="shared" si="16"/>
        <v>5279.044000000009</v>
      </c>
      <c r="E23" s="71">
        <f t="shared" si="16"/>
        <v>5279.044000000009</v>
      </c>
      <c r="F23" s="71">
        <f t="shared" si="16"/>
        <v>5279.044000000009</v>
      </c>
      <c r="G23" s="75">
        <f t="shared" si="16"/>
        <v>5279.044000000009</v>
      </c>
      <c r="H23" s="75">
        <f t="shared" si="16"/>
        <v>5279.044000000009</v>
      </c>
      <c r="I23" s="75">
        <f t="shared" si="16"/>
        <v>31674.263999999966</v>
      </c>
    </row>
    <row r="24" spans="1:9" x14ac:dyDescent="0.25">
      <c r="A24" s="23"/>
      <c r="B24" s="78" t="s">
        <v>58</v>
      </c>
      <c r="C24" s="79">
        <f>C23/C9</f>
        <v>0.12021827211414809</v>
      </c>
      <c r="D24" s="79">
        <f t="shared" ref="D24:I24" si="17">D23/D9</f>
        <v>0.12021827211414809</v>
      </c>
      <c r="E24" s="79">
        <f t="shared" si="17"/>
        <v>0.12021827211414809</v>
      </c>
      <c r="F24" s="79">
        <f t="shared" si="17"/>
        <v>0.12021827211414809</v>
      </c>
      <c r="G24" s="79">
        <f t="shared" si="17"/>
        <v>0.12021827211414809</v>
      </c>
      <c r="H24" s="79">
        <f t="shared" si="17"/>
        <v>0.12021827211414809</v>
      </c>
      <c r="I24" s="79">
        <f t="shared" si="17"/>
        <v>0.12021827211414778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0.12021827211414809</v>
      </c>
      <c r="B27" s="69" t="s">
        <v>19</v>
      </c>
      <c r="C27" s="71">
        <f t="shared" ref="C27:I27" si="19">C26+C23</f>
        <v>5279.044000000009</v>
      </c>
      <c r="D27" s="71">
        <f t="shared" si="19"/>
        <v>5279.044000000009</v>
      </c>
      <c r="E27" s="71">
        <f t="shared" si="19"/>
        <v>5279.044000000009</v>
      </c>
      <c r="F27" s="71">
        <f t="shared" si="19"/>
        <v>5279.044000000009</v>
      </c>
      <c r="G27" s="75">
        <f t="shared" si="19"/>
        <v>5279.044000000009</v>
      </c>
      <c r="H27" s="75">
        <f t="shared" si="19"/>
        <v>5279.044000000009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0.12021827211414809</v>
      </c>
      <c r="B31" s="69" t="s">
        <v>23</v>
      </c>
      <c r="C31" s="71">
        <f t="shared" ref="C31:I31" si="20">C27+C29+C30</f>
        <v>5279.044000000009</v>
      </c>
      <c r="D31" s="71">
        <f t="shared" si="20"/>
        <v>5279.044000000009</v>
      </c>
      <c r="E31" s="71">
        <f t="shared" si="20"/>
        <v>5279.044000000009</v>
      </c>
      <c r="F31" s="71">
        <f t="shared" si="20"/>
        <v>5279.044000000009</v>
      </c>
      <c r="G31" s="75">
        <f t="shared" si="20"/>
        <v>5279.044000000009</v>
      </c>
      <c r="H31" s="75">
        <f t="shared" si="20"/>
        <v>5279.044000000009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-1472.8532760000026</v>
      </c>
      <c r="D33" s="16">
        <f t="shared" si="21"/>
        <v>-1472.8532760000026</v>
      </c>
      <c r="E33" s="16">
        <f t="shared" si="21"/>
        <v>-1472.8532760000026</v>
      </c>
      <c r="F33" s="16">
        <f t="shared" si="21"/>
        <v>-1472.8532760000026</v>
      </c>
      <c r="G33" s="17">
        <f>SUM(C33:F33)</f>
        <v>-5891.4131040000102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0.34670949677720309</v>
      </c>
      <c r="B35" s="18" t="s">
        <v>17</v>
      </c>
      <c r="C35" s="19">
        <f>C31+C33</f>
        <v>3806.1907240000064</v>
      </c>
      <c r="D35" s="19">
        <f>D31+D33</f>
        <v>3806.1907240000064</v>
      </c>
      <c r="E35" s="19">
        <f>E31+E33</f>
        <v>3806.1907240000064</v>
      </c>
      <c r="F35" s="19">
        <f>F31+F33</f>
        <v>3806.1907240000064</v>
      </c>
      <c r="G35" s="20">
        <f>SUM(C35:F35)</f>
        <v>15224.762896000026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43912.159999999996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43912.159999999996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43912.159999999996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878.24319999999989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4391.2159999999994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9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1CE3D-B73C-40D8-9D53-539F304EF7A9}"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80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9136.86</v>
      </c>
      <c r="D6" s="11">
        <f>$C$6</f>
        <v>9136.86</v>
      </c>
      <c r="E6" s="11">
        <f t="shared" ref="E6:H6" si="0">$C$6</f>
        <v>9136.86</v>
      </c>
      <c r="F6" s="11">
        <f t="shared" si="0"/>
        <v>9136.86</v>
      </c>
      <c r="G6" s="11">
        <f t="shared" si="0"/>
        <v>9136.86</v>
      </c>
      <c r="H6" s="11">
        <f t="shared" si="0"/>
        <v>9136.86</v>
      </c>
      <c r="I6" s="11">
        <f>SUM(C6:H6)</f>
        <v>54821.16</v>
      </c>
    </row>
    <row r="7" spans="1:9" ht="14.4" x14ac:dyDescent="0.3">
      <c r="A7" s="23"/>
      <c r="B7" s="54" t="s">
        <v>45</v>
      </c>
      <c r="C7" s="56">
        <v>3915.8</v>
      </c>
      <c r="D7" s="56">
        <f>$C$7</f>
        <v>3915.8</v>
      </c>
      <c r="E7" s="56">
        <f t="shared" ref="E7:H7" si="1">$C$7</f>
        <v>3915.8</v>
      </c>
      <c r="F7" s="56">
        <f t="shared" si="1"/>
        <v>3915.8</v>
      </c>
      <c r="G7" s="56">
        <f t="shared" si="1"/>
        <v>3915.8</v>
      </c>
      <c r="H7" s="56">
        <f t="shared" si="1"/>
        <v>3915.8</v>
      </c>
      <c r="I7" s="28">
        <f>SUM(C7:H7)</f>
        <v>23494.799999999999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13052.66</v>
      </c>
      <c r="D9" s="73">
        <f t="shared" ref="D9:H9" si="2">SUM(D6:D7)</f>
        <v>13052.66</v>
      </c>
      <c r="E9" s="73">
        <f t="shared" si="2"/>
        <v>13052.66</v>
      </c>
      <c r="F9" s="73">
        <f t="shared" si="2"/>
        <v>13052.66</v>
      </c>
      <c r="G9" s="73">
        <f t="shared" si="2"/>
        <v>13052.66</v>
      </c>
      <c r="H9" s="73">
        <f t="shared" si="2"/>
        <v>13052.66</v>
      </c>
      <c r="I9" s="74">
        <f>SUM(I6:I7)</f>
        <v>78315.960000000006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9136.8619999999992</v>
      </c>
      <c r="D11" s="58">
        <f>$C$11</f>
        <v>9136.8619999999992</v>
      </c>
      <c r="E11" s="58">
        <f t="shared" ref="E11:H11" si="4">$C$11</f>
        <v>9136.8619999999992</v>
      </c>
      <c r="F11" s="58">
        <f t="shared" si="4"/>
        <v>9136.8619999999992</v>
      </c>
      <c r="G11" s="58">
        <f t="shared" si="4"/>
        <v>9136.8619999999992</v>
      </c>
      <c r="H11" s="58">
        <f t="shared" si="4"/>
        <v>9136.8619999999992</v>
      </c>
      <c r="I11" s="58">
        <f t="shared" ref="I11:I19" si="5">SUM(C11:H11)</f>
        <v>54821.171999999999</v>
      </c>
    </row>
    <row r="12" spans="1:9" ht="14.4" x14ac:dyDescent="0.3">
      <c r="A12" s="27">
        <f t="shared" si="3"/>
        <v>-0.1735738156054015</v>
      </c>
      <c r="B12" s="47" t="s">
        <v>54</v>
      </c>
      <c r="C12" s="61">
        <v>2265.6</v>
      </c>
      <c r="D12" s="59">
        <f>$C$12</f>
        <v>2265.6</v>
      </c>
      <c r="E12" s="59">
        <f t="shared" ref="E12:H12" si="6">$C$12</f>
        <v>2265.6</v>
      </c>
      <c r="F12" s="59">
        <f t="shared" si="6"/>
        <v>2265.6</v>
      </c>
      <c r="G12" s="59">
        <f t="shared" si="6"/>
        <v>2265.6</v>
      </c>
      <c r="H12" s="59">
        <f t="shared" si="6"/>
        <v>2265.6</v>
      </c>
      <c r="I12" s="59">
        <f t="shared" si="5"/>
        <v>13593.6</v>
      </c>
    </row>
    <row r="13" spans="1:9" ht="14.4" x14ac:dyDescent="0.3">
      <c r="A13" s="27"/>
      <c r="B13" s="47" t="s">
        <v>57</v>
      </c>
      <c r="C13" s="61">
        <v>755.2</v>
      </c>
      <c r="D13" s="59">
        <f>C13</f>
        <v>755.2</v>
      </c>
      <c r="E13" s="59">
        <f t="shared" ref="E13:H13" si="7">D13</f>
        <v>755.2</v>
      </c>
      <c r="F13" s="59">
        <f t="shared" si="7"/>
        <v>755.2</v>
      </c>
      <c r="G13" s="59">
        <f t="shared" si="7"/>
        <v>755.2</v>
      </c>
      <c r="H13" s="59">
        <f t="shared" si="7"/>
        <v>755.2</v>
      </c>
      <c r="I13" s="59">
        <f t="shared" si="5"/>
        <v>4531.2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91.368619999999993</v>
      </c>
      <c r="D14" s="60">
        <f>$C$14</f>
        <v>91.368619999999993</v>
      </c>
      <c r="E14" s="60">
        <f t="shared" ref="E14:H14" si="8">$C$14</f>
        <v>91.368619999999993</v>
      </c>
      <c r="F14" s="60">
        <f t="shared" si="8"/>
        <v>91.368619999999993</v>
      </c>
      <c r="G14" s="60">
        <f t="shared" si="8"/>
        <v>91.368619999999993</v>
      </c>
      <c r="H14" s="60">
        <f t="shared" si="8"/>
        <v>91.368619999999993</v>
      </c>
      <c r="I14" s="59">
        <f t="shared" si="5"/>
        <v>548.2117199999999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39.157980000000002</v>
      </c>
      <c r="D16" s="60">
        <f>$C$16</f>
        <v>39.157980000000002</v>
      </c>
      <c r="E16" s="60">
        <f t="shared" ref="E16:H16" si="10">$C$16</f>
        <v>39.157980000000002</v>
      </c>
      <c r="F16" s="60">
        <f t="shared" si="10"/>
        <v>39.157980000000002</v>
      </c>
      <c r="G16" s="60">
        <f t="shared" si="10"/>
        <v>39.157980000000002</v>
      </c>
      <c r="H16" s="60">
        <f t="shared" si="10"/>
        <v>39.157980000000002</v>
      </c>
      <c r="I16" s="59">
        <f t="shared" si="5"/>
        <v>234.94788000000003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65.263300000000001</v>
      </c>
      <c r="D17" s="61">
        <f>$C$17</f>
        <v>65.263300000000001</v>
      </c>
      <c r="E17" s="61">
        <f t="shared" ref="E17:H17" si="11">$C$17</f>
        <v>65.263300000000001</v>
      </c>
      <c r="F17" s="61">
        <f t="shared" si="11"/>
        <v>65.263300000000001</v>
      </c>
      <c r="G17" s="61">
        <f t="shared" si="11"/>
        <v>65.263300000000001</v>
      </c>
      <c r="H17" s="61">
        <f t="shared" si="11"/>
        <v>65.263300000000001</v>
      </c>
      <c r="I17" s="59">
        <f t="shared" si="5"/>
        <v>391.57980000000003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130.5266</v>
      </c>
      <c r="D18" s="59">
        <f>$C$18</f>
        <v>130.5266</v>
      </c>
      <c r="E18" s="59">
        <f t="shared" ref="E18:H18" si="12">$C$18</f>
        <v>130.5266</v>
      </c>
      <c r="F18" s="59">
        <f t="shared" si="12"/>
        <v>130.5266</v>
      </c>
      <c r="G18" s="59">
        <f t="shared" si="12"/>
        <v>130.5266</v>
      </c>
      <c r="H18" s="59">
        <f t="shared" si="12"/>
        <v>130.5266</v>
      </c>
      <c r="I18" s="59">
        <f t="shared" si="5"/>
        <v>783.15960000000007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12483.978499999999</v>
      </c>
      <c r="D21" s="71">
        <f t="shared" ref="D21:F21" si="14">SUM(D11:D20)</f>
        <v>12483.978499999999</v>
      </c>
      <c r="E21" s="71">
        <f t="shared" si="14"/>
        <v>12483.978499999999</v>
      </c>
      <c r="F21" s="71">
        <f t="shared" si="14"/>
        <v>12483.978499999999</v>
      </c>
      <c r="G21" s="72">
        <f>SUM(G11:G20)</f>
        <v>12483.978499999999</v>
      </c>
      <c r="H21" s="72">
        <f t="shared" ref="H21" si="15">SUM(H11:H20)</f>
        <v>12483.978499999999</v>
      </c>
      <c r="I21" s="72">
        <f>SUM(I11:I20)</f>
        <v>74903.871000000014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568.6815000000006</v>
      </c>
      <c r="D23" s="71">
        <f t="shared" si="16"/>
        <v>568.6815000000006</v>
      </c>
      <c r="E23" s="71">
        <f t="shared" si="16"/>
        <v>568.6815000000006</v>
      </c>
      <c r="F23" s="71">
        <f t="shared" si="16"/>
        <v>568.6815000000006</v>
      </c>
      <c r="G23" s="75">
        <f t="shared" si="16"/>
        <v>568.6815000000006</v>
      </c>
      <c r="H23" s="75">
        <f t="shared" si="16"/>
        <v>568.6815000000006</v>
      </c>
      <c r="I23" s="75">
        <f t="shared" si="16"/>
        <v>3412.0889999999927</v>
      </c>
    </row>
    <row r="24" spans="1:9" x14ac:dyDescent="0.25">
      <c r="A24" s="23"/>
      <c r="B24" s="78" t="s">
        <v>58</v>
      </c>
      <c r="C24" s="79">
        <f>C23/C9</f>
        <v>4.3568245859464706E-2</v>
      </c>
      <c r="D24" s="79">
        <f t="shared" ref="D24:I24" si="17">D23/D9</f>
        <v>4.3568245859464706E-2</v>
      </c>
      <c r="E24" s="79">
        <f t="shared" si="17"/>
        <v>4.3568245859464706E-2</v>
      </c>
      <c r="F24" s="79">
        <f t="shared" si="17"/>
        <v>4.3568245859464706E-2</v>
      </c>
      <c r="G24" s="79">
        <f t="shared" si="17"/>
        <v>4.3568245859464706E-2</v>
      </c>
      <c r="H24" s="79">
        <f t="shared" si="17"/>
        <v>4.3568245859464706E-2</v>
      </c>
      <c r="I24" s="79">
        <f t="shared" si="17"/>
        <v>4.3568245859464561E-2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4.3568245859464706E-2</v>
      </c>
      <c r="B27" s="69" t="s">
        <v>19</v>
      </c>
      <c r="C27" s="71">
        <f t="shared" ref="C27:I27" si="19">C26+C23</f>
        <v>568.6815000000006</v>
      </c>
      <c r="D27" s="71">
        <f t="shared" si="19"/>
        <v>568.6815000000006</v>
      </c>
      <c r="E27" s="71">
        <f t="shared" si="19"/>
        <v>568.6815000000006</v>
      </c>
      <c r="F27" s="71">
        <f t="shared" si="19"/>
        <v>568.6815000000006</v>
      </c>
      <c r="G27" s="75">
        <f t="shared" si="19"/>
        <v>568.6815000000006</v>
      </c>
      <c r="H27" s="75">
        <f t="shared" si="19"/>
        <v>568.6815000000006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4.3568245859464706E-2</v>
      </c>
      <c r="B31" s="69" t="s">
        <v>23</v>
      </c>
      <c r="C31" s="71">
        <f t="shared" ref="C31:I31" si="20">C27+C29+C30</f>
        <v>568.6815000000006</v>
      </c>
      <c r="D31" s="71">
        <f t="shared" si="20"/>
        <v>568.6815000000006</v>
      </c>
      <c r="E31" s="71">
        <f t="shared" si="20"/>
        <v>568.6815000000006</v>
      </c>
      <c r="F31" s="71">
        <f t="shared" si="20"/>
        <v>568.6815000000006</v>
      </c>
      <c r="G31" s="75">
        <f t="shared" si="20"/>
        <v>568.6815000000006</v>
      </c>
      <c r="H31" s="75">
        <f t="shared" si="20"/>
        <v>568.6815000000006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-158.66213850000017</v>
      </c>
      <c r="D33" s="16">
        <f t="shared" si="21"/>
        <v>-158.66213850000017</v>
      </c>
      <c r="E33" s="16">
        <f t="shared" si="21"/>
        <v>-158.66213850000017</v>
      </c>
      <c r="F33" s="16">
        <f t="shared" si="21"/>
        <v>-158.66213850000017</v>
      </c>
      <c r="G33" s="17">
        <f>SUM(C33:F33)</f>
        <v>-634.64855400000067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0.12565082105869621</v>
      </c>
      <c r="B35" s="18" t="s">
        <v>17</v>
      </c>
      <c r="C35" s="19">
        <f>C31+C33</f>
        <v>410.0193615000004</v>
      </c>
      <c r="D35" s="19">
        <f>D31+D33</f>
        <v>410.0193615000004</v>
      </c>
      <c r="E35" s="19">
        <f>E31+E33</f>
        <v>410.0193615000004</v>
      </c>
      <c r="F35" s="19">
        <f>F31+F33</f>
        <v>410.0193615000004</v>
      </c>
      <c r="G35" s="20">
        <f>SUM(C35:F35)</f>
        <v>1640.0774460000016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13052.66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13052.66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13052.66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261.0532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1305.2660000000001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8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7695A-E78D-41CA-8C2B-363749B18DF2}">
  <sheetPr>
    <tabColor rgb="FF92D050"/>
    <pageSetUpPr fitToPage="1"/>
  </sheetPr>
  <dimension ref="A1:I72"/>
  <sheetViews>
    <sheetView topLeftCell="B1" zoomScale="80" zoomScaleNormal="80" workbookViewId="0">
      <selection activeCell="I1" sqref="I1:N1048576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63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f>Chieti!C6+Lanciano!C6+Pescara!C6+Teramo!C6+Vasto!C6</f>
        <v>92636.01999999999</v>
      </c>
      <c r="D6" s="11">
        <f>$C$6</f>
        <v>92636.01999999999</v>
      </c>
      <c r="E6" s="11">
        <f t="shared" ref="E6:H6" si="0">$C$6</f>
        <v>92636.01999999999</v>
      </c>
      <c r="F6" s="11">
        <f t="shared" si="0"/>
        <v>92636.01999999999</v>
      </c>
      <c r="G6" s="11">
        <f t="shared" si="0"/>
        <v>92636.01999999999</v>
      </c>
      <c r="H6" s="11">
        <f t="shared" si="0"/>
        <v>92636.01999999999</v>
      </c>
      <c r="I6" s="11">
        <f>SUM(C6:H6)</f>
        <v>555816.12</v>
      </c>
    </row>
    <row r="7" spans="1:9" ht="14.4" x14ac:dyDescent="0.3">
      <c r="A7" s="23"/>
      <c r="B7" s="54" t="s">
        <v>45</v>
      </c>
      <c r="C7" s="56">
        <f>Chieti!C7+Lanciano!C7+Pescara!C7+Teramo!C7+Vasto!C7</f>
        <v>39701.15</v>
      </c>
      <c r="D7" s="56">
        <f>$C$7</f>
        <v>39701.15</v>
      </c>
      <c r="E7" s="56">
        <f t="shared" ref="E7:H7" si="1">$C$7</f>
        <v>39701.15</v>
      </c>
      <c r="F7" s="56">
        <f t="shared" si="1"/>
        <v>39701.15</v>
      </c>
      <c r="G7" s="56">
        <f t="shared" si="1"/>
        <v>39701.15</v>
      </c>
      <c r="H7" s="56">
        <f t="shared" si="1"/>
        <v>39701.15</v>
      </c>
      <c r="I7" s="28">
        <f>SUM(C7:H7)</f>
        <v>238206.9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132337.16999999998</v>
      </c>
      <c r="D9" s="73">
        <f t="shared" ref="D9:H9" si="2">SUM(D6:D7)</f>
        <v>132337.16999999998</v>
      </c>
      <c r="E9" s="73">
        <f t="shared" si="2"/>
        <v>132337.16999999998</v>
      </c>
      <c r="F9" s="73">
        <f t="shared" si="2"/>
        <v>132337.16999999998</v>
      </c>
      <c r="G9" s="73">
        <f t="shared" si="2"/>
        <v>132337.16999999998</v>
      </c>
      <c r="H9" s="73">
        <f t="shared" si="2"/>
        <v>132337.16999999998</v>
      </c>
      <c r="I9" s="74">
        <f>SUM(I6:I7)</f>
        <v>794023.02</v>
      </c>
    </row>
    <row r="10" spans="1:9" x14ac:dyDescent="0.25">
      <c r="A10" s="23"/>
    </row>
    <row r="11" spans="1:9" ht="14.4" x14ac:dyDescent="0.3">
      <c r="A11" s="27">
        <f t="shared" ref="A11:A19" si="3">-G11/$G$9</f>
        <v>-0.69597026292764153</v>
      </c>
      <c r="B11" s="46" t="s">
        <v>32</v>
      </c>
      <c r="C11" s="58">
        <f>Chieti!C11+Lanciano!C11+Pescara!C11+Teramo!C11+Vasto!C11</f>
        <v>92102.734999999986</v>
      </c>
      <c r="D11" s="58">
        <f>$C$11</f>
        <v>92102.734999999986</v>
      </c>
      <c r="E11" s="58">
        <f t="shared" ref="E11:H11" si="4">$C$11</f>
        <v>92102.734999999986</v>
      </c>
      <c r="F11" s="58">
        <f t="shared" si="4"/>
        <v>92102.734999999986</v>
      </c>
      <c r="G11" s="58">
        <f t="shared" si="4"/>
        <v>92102.734999999986</v>
      </c>
      <c r="H11" s="58">
        <f t="shared" si="4"/>
        <v>92102.734999999986</v>
      </c>
      <c r="I11" s="58">
        <f t="shared" ref="I11:I19" si="5">SUM(C11:H11)</f>
        <v>552616.40999999992</v>
      </c>
    </row>
    <row r="12" spans="1:9" ht="14.4" x14ac:dyDescent="0.3">
      <c r="A12" s="27">
        <f t="shared" si="3"/>
        <v>-0.1390992417323115</v>
      </c>
      <c r="B12" s="47" t="s">
        <v>54</v>
      </c>
      <c r="C12" s="59">
        <f>Chieti!C12+Lanciano!C12+Pescara!C12+Teramo!C12+Vasto!C12</f>
        <v>18408</v>
      </c>
      <c r="D12" s="59">
        <f>$C$12</f>
        <v>18408</v>
      </c>
      <c r="E12" s="59">
        <f t="shared" ref="E12:H12" si="6">$C$12</f>
        <v>18408</v>
      </c>
      <c r="F12" s="59">
        <f t="shared" si="6"/>
        <v>18408</v>
      </c>
      <c r="G12" s="59">
        <f t="shared" si="6"/>
        <v>18408</v>
      </c>
      <c r="H12" s="59">
        <f t="shared" si="6"/>
        <v>18408</v>
      </c>
      <c r="I12" s="59">
        <f t="shared" si="5"/>
        <v>110448</v>
      </c>
    </row>
    <row r="13" spans="1:9" ht="14.4" x14ac:dyDescent="0.3">
      <c r="A13" s="27"/>
      <c r="B13" s="47" t="s">
        <v>57</v>
      </c>
      <c r="C13" s="59">
        <f>Chieti!C13+Lanciano!C13+Pescara!C13+Teramo!C13+Vasto!C13</f>
        <v>6136</v>
      </c>
      <c r="D13" s="59">
        <f>C13</f>
        <v>6136</v>
      </c>
      <c r="E13" s="59">
        <f t="shared" ref="E13:H13" si="7">D13</f>
        <v>6136</v>
      </c>
      <c r="F13" s="59">
        <f t="shared" si="7"/>
        <v>6136</v>
      </c>
      <c r="G13" s="59">
        <f t="shared" si="7"/>
        <v>6136</v>
      </c>
      <c r="H13" s="59">
        <f t="shared" si="7"/>
        <v>6136</v>
      </c>
      <c r="I13" s="59">
        <f t="shared" si="5"/>
        <v>36816</v>
      </c>
    </row>
    <row r="14" spans="1:9" ht="14.4" x14ac:dyDescent="0.3">
      <c r="A14" s="27">
        <f t="shared" si="3"/>
        <v>-6.9999999999999993E-3</v>
      </c>
      <c r="B14" s="47" t="s">
        <v>55</v>
      </c>
      <c r="C14" s="59">
        <f>Chieti!C14+Lanciano!C14+Pescara!C14+Teramo!C14+Vasto!C14</f>
        <v>926.36018999999976</v>
      </c>
      <c r="D14" s="60">
        <f>$C$14</f>
        <v>926.36018999999976</v>
      </c>
      <c r="E14" s="60">
        <f t="shared" ref="E14:H14" si="8">$C$14</f>
        <v>926.36018999999976</v>
      </c>
      <c r="F14" s="60">
        <f t="shared" si="8"/>
        <v>926.36018999999976</v>
      </c>
      <c r="G14" s="60">
        <f t="shared" si="8"/>
        <v>926.36018999999976</v>
      </c>
      <c r="H14" s="60">
        <f t="shared" si="8"/>
        <v>926.36018999999976</v>
      </c>
      <c r="I14" s="59">
        <f t="shared" si="5"/>
        <v>5558.1611399999983</v>
      </c>
    </row>
    <row r="15" spans="1:9" ht="14.4" x14ac:dyDescent="0.3">
      <c r="A15" s="27"/>
      <c r="B15" s="47" t="s">
        <v>56</v>
      </c>
      <c r="C15" s="59">
        <f>Chieti!C15+Lanciano!C15+Pescara!C15+Teramo!C15+Vasto!C15</f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59">
        <f>Chieti!C16+Lanciano!C16+Pescara!C16+Teramo!C16+Vasto!C16</f>
        <v>397.01150999999999</v>
      </c>
      <c r="D16" s="60">
        <f>$C$16</f>
        <v>397.01150999999999</v>
      </c>
      <c r="E16" s="60">
        <f t="shared" ref="E16:H16" si="10">$C$16</f>
        <v>397.01150999999999</v>
      </c>
      <c r="F16" s="60">
        <f t="shared" si="10"/>
        <v>397.01150999999999</v>
      </c>
      <c r="G16" s="60">
        <f t="shared" si="10"/>
        <v>397.01150999999999</v>
      </c>
      <c r="H16" s="60">
        <f t="shared" si="10"/>
        <v>397.01150999999999</v>
      </c>
      <c r="I16" s="59">
        <f t="shared" si="5"/>
        <v>2382.0690599999998</v>
      </c>
    </row>
    <row r="17" spans="1:9" ht="14.4" x14ac:dyDescent="0.3">
      <c r="A17" s="27">
        <f t="shared" si="3"/>
        <v>-5.0000000000000001E-3</v>
      </c>
      <c r="B17" s="47" t="s">
        <v>39</v>
      </c>
      <c r="C17" s="59">
        <f>Chieti!C17+Lanciano!C17+Pescara!C17+Teramo!C17+Vasto!C17</f>
        <v>661.68584999999996</v>
      </c>
      <c r="D17" s="61">
        <f>$C$17</f>
        <v>661.68584999999996</v>
      </c>
      <c r="E17" s="61">
        <f t="shared" ref="E17:H17" si="11">$C$17</f>
        <v>661.68584999999996</v>
      </c>
      <c r="F17" s="61">
        <f t="shared" si="11"/>
        <v>661.68584999999996</v>
      </c>
      <c r="G17" s="61">
        <f t="shared" si="11"/>
        <v>661.68584999999996</v>
      </c>
      <c r="H17" s="61">
        <f t="shared" si="11"/>
        <v>661.68584999999996</v>
      </c>
      <c r="I17" s="59">
        <f t="shared" si="5"/>
        <v>3970.1150999999995</v>
      </c>
    </row>
    <row r="18" spans="1:9" ht="14.4" x14ac:dyDescent="0.3">
      <c r="A18" s="27">
        <f t="shared" si="3"/>
        <v>-0.01</v>
      </c>
      <c r="B18" s="47" t="s">
        <v>41</v>
      </c>
      <c r="C18" s="59">
        <f>Chieti!C18+Lanciano!C18+Pescara!C18+Teramo!C18+Vasto!C18</f>
        <v>1323.3716999999999</v>
      </c>
      <c r="D18" s="59">
        <f>$C$18</f>
        <v>1323.3716999999999</v>
      </c>
      <c r="E18" s="59">
        <f t="shared" ref="E18:H18" si="12">$C$18</f>
        <v>1323.3716999999999</v>
      </c>
      <c r="F18" s="59">
        <f t="shared" si="12"/>
        <v>1323.3716999999999</v>
      </c>
      <c r="G18" s="59">
        <f t="shared" si="12"/>
        <v>1323.3716999999999</v>
      </c>
      <c r="H18" s="59">
        <f t="shared" si="12"/>
        <v>1323.3716999999999</v>
      </c>
      <c r="I18" s="59">
        <f t="shared" si="5"/>
        <v>7940.2301999999991</v>
      </c>
    </row>
    <row r="19" spans="1:9" ht="14.4" x14ac:dyDescent="0.3">
      <c r="A19" s="27">
        <f t="shared" si="3"/>
        <v>0</v>
      </c>
      <c r="B19" s="47" t="s">
        <v>53</v>
      </c>
      <c r="C19" s="59">
        <f>Chieti!C19+Lanciano!C19+Pescara!C19+Teramo!C19+Vasto!C19</f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119955.16424999999</v>
      </c>
      <c r="D21" s="71">
        <f t="shared" ref="D21:F21" si="14">SUM(D11:D20)</f>
        <v>119955.16424999999</v>
      </c>
      <c r="E21" s="71">
        <f t="shared" si="14"/>
        <v>119955.16424999999</v>
      </c>
      <c r="F21" s="71">
        <f t="shared" si="14"/>
        <v>119955.16424999999</v>
      </c>
      <c r="G21" s="72">
        <f>SUM(G11:G20)</f>
        <v>119955.16424999999</v>
      </c>
      <c r="H21" s="72">
        <f t="shared" ref="H21" si="15">SUM(H11:H20)</f>
        <v>119955.16424999999</v>
      </c>
      <c r="I21" s="72">
        <f>SUM(I11:I20)</f>
        <v>719730.98549999995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12382.005749999997</v>
      </c>
      <c r="D23" s="71">
        <f t="shared" si="16"/>
        <v>12382.005749999997</v>
      </c>
      <c r="E23" s="71">
        <f t="shared" si="16"/>
        <v>12382.005749999997</v>
      </c>
      <c r="F23" s="71">
        <f t="shared" si="16"/>
        <v>12382.005749999997</v>
      </c>
      <c r="G23" s="75">
        <f t="shared" si="16"/>
        <v>12382.005749999997</v>
      </c>
      <c r="H23" s="75">
        <f t="shared" si="16"/>
        <v>12382.005749999997</v>
      </c>
      <c r="I23" s="75">
        <f t="shared" si="16"/>
        <v>74292.034500000067</v>
      </c>
    </row>
    <row r="24" spans="1:9" x14ac:dyDescent="0.25">
      <c r="A24" s="23"/>
      <c r="B24" s="78" t="s">
        <v>58</v>
      </c>
      <c r="C24" s="79">
        <f>C23/C9</f>
        <v>9.3564081429276427E-2</v>
      </c>
      <c r="D24" s="79">
        <f t="shared" ref="D24:I24" si="17">D23/D9</f>
        <v>9.3564081429276427E-2</v>
      </c>
      <c r="E24" s="79">
        <f t="shared" si="17"/>
        <v>9.3564081429276427E-2</v>
      </c>
      <c r="F24" s="79">
        <f t="shared" si="17"/>
        <v>9.3564081429276427E-2</v>
      </c>
      <c r="G24" s="79">
        <f t="shared" si="17"/>
        <v>9.3564081429276427E-2</v>
      </c>
      <c r="H24" s="79">
        <f t="shared" si="17"/>
        <v>9.3564081429276427E-2</v>
      </c>
      <c r="I24" s="79">
        <f t="shared" si="17"/>
        <v>9.3564081429276524E-2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9.3564081429276427E-2</v>
      </c>
      <c r="B27" s="69" t="s">
        <v>19</v>
      </c>
      <c r="C27" s="71">
        <f t="shared" ref="C27:I27" si="19">C26+C23</f>
        <v>12382.005749999997</v>
      </c>
      <c r="D27" s="71">
        <f t="shared" si="19"/>
        <v>12382.005749999997</v>
      </c>
      <c r="E27" s="71">
        <f t="shared" si="19"/>
        <v>12382.005749999997</v>
      </c>
      <c r="F27" s="71">
        <f t="shared" si="19"/>
        <v>12382.005749999997</v>
      </c>
      <c r="G27" s="75">
        <f t="shared" si="19"/>
        <v>12382.005749999997</v>
      </c>
      <c r="H27" s="75">
        <f t="shared" si="19"/>
        <v>12382.005749999997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9.3564081429276427E-2</v>
      </c>
      <c r="B31" s="69" t="s">
        <v>23</v>
      </c>
      <c r="C31" s="71">
        <f t="shared" ref="C31:I31" si="20">C27+C29+C30</f>
        <v>12382.005749999997</v>
      </c>
      <c r="D31" s="71">
        <f t="shared" si="20"/>
        <v>12382.005749999997</v>
      </c>
      <c r="E31" s="71">
        <f t="shared" si="20"/>
        <v>12382.005749999997</v>
      </c>
      <c r="F31" s="71">
        <f t="shared" si="20"/>
        <v>12382.005749999997</v>
      </c>
      <c r="G31" s="75">
        <f t="shared" si="20"/>
        <v>12382.005749999997</v>
      </c>
      <c r="H31" s="75">
        <f t="shared" si="20"/>
        <v>12382.005749999997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-3454.5796042499992</v>
      </c>
      <c r="D33" s="16">
        <f t="shared" si="21"/>
        <v>-3454.5796042499992</v>
      </c>
      <c r="E33" s="16">
        <f t="shared" si="21"/>
        <v>-3454.5796042499992</v>
      </c>
      <c r="F33" s="16">
        <f t="shared" si="21"/>
        <v>-3454.5796042499992</v>
      </c>
      <c r="G33" s="17">
        <f>SUM(C33:F33)</f>
        <v>-13818.318416999997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0.26983881084203326</v>
      </c>
      <c r="B35" s="18" t="s">
        <v>17</v>
      </c>
      <c r="C35" s="19">
        <f>C31+C33</f>
        <v>8927.4261457499979</v>
      </c>
      <c r="D35" s="19">
        <f>D31+D33</f>
        <v>8927.4261457499979</v>
      </c>
      <c r="E35" s="19">
        <f>E31+E33</f>
        <v>8927.4261457499979</v>
      </c>
      <c r="F35" s="19">
        <f>F31+F33</f>
        <v>8927.4261457499979</v>
      </c>
      <c r="G35" s="20">
        <f>SUM(C35:F35)</f>
        <v>35709.704582999992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132337.16999999998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132337.16999999998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132337.16999999998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2646.7433999999998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13233.716999999999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7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BA33F-5515-4A27-AB21-2E297A27E729}">
  <dimension ref="A1:I72"/>
  <sheetViews>
    <sheetView topLeftCell="B1" zoomScale="80" zoomScaleNormal="80" workbookViewId="0">
      <selection activeCell="C13" sqref="C13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3" width="18.5546875" style="25" customWidth="1"/>
    <col min="4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81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4027.42</v>
      </c>
      <c r="D6" s="11">
        <f>$C$6</f>
        <v>4027.42</v>
      </c>
      <c r="E6" s="11">
        <f t="shared" ref="E6:H6" si="0">$C$6</f>
        <v>4027.42</v>
      </c>
      <c r="F6" s="11">
        <f t="shared" si="0"/>
        <v>4027.42</v>
      </c>
      <c r="G6" s="11">
        <f t="shared" si="0"/>
        <v>4027.42</v>
      </c>
      <c r="H6" s="11">
        <f t="shared" si="0"/>
        <v>4027.42</v>
      </c>
      <c r="I6" s="11">
        <f>SUM(C6:H6)</f>
        <v>24164.519999999997</v>
      </c>
    </row>
    <row r="7" spans="1:9" ht="14.4" x14ac:dyDescent="0.3">
      <c r="A7" s="23"/>
      <c r="B7" s="54" t="s">
        <v>45</v>
      </c>
      <c r="C7" s="56">
        <v>1726.04</v>
      </c>
      <c r="D7" s="56">
        <f>$C$7</f>
        <v>1726.04</v>
      </c>
      <c r="E7" s="56">
        <f t="shared" ref="E7:H7" si="1">$C$7</f>
        <v>1726.04</v>
      </c>
      <c r="F7" s="56">
        <f t="shared" si="1"/>
        <v>1726.04</v>
      </c>
      <c r="G7" s="56">
        <f t="shared" si="1"/>
        <v>1726.04</v>
      </c>
      <c r="H7" s="56">
        <f t="shared" si="1"/>
        <v>1726.04</v>
      </c>
      <c r="I7" s="28">
        <f>SUM(C7:H7)</f>
        <v>10356.240000000002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5753.46</v>
      </c>
      <c r="D9" s="73">
        <f t="shared" ref="D9:H9" si="2">SUM(D6:D7)</f>
        <v>5753.46</v>
      </c>
      <c r="E9" s="73">
        <f t="shared" si="2"/>
        <v>5753.46</v>
      </c>
      <c r="F9" s="73">
        <f t="shared" si="2"/>
        <v>5753.46</v>
      </c>
      <c r="G9" s="73">
        <f t="shared" si="2"/>
        <v>5753.46</v>
      </c>
      <c r="H9" s="73">
        <f t="shared" si="2"/>
        <v>5753.46</v>
      </c>
      <c r="I9" s="74">
        <f>SUM(I6:I7)</f>
        <v>34520.759999999995</v>
      </c>
    </row>
    <row r="10" spans="1:9" x14ac:dyDescent="0.25">
      <c r="A10" s="23"/>
    </row>
    <row r="11" spans="1:9" ht="14.4" x14ac:dyDescent="0.3">
      <c r="A11" s="27">
        <f t="shared" ref="A11:A19" si="3">-G11/$G$9</f>
        <v>-0.6</v>
      </c>
      <c r="B11" s="46" t="s">
        <v>32</v>
      </c>
      <c r="C11" s="58">
        <f>(C6*60%)+(C7*60%)</f>
        <v>3452.076</v>
      </c>
      <c r="D11" s="58">
        <f>$C$11</f>
        <v>3452.076</v>
      </c>
      <c r="E11" s="58">
        <f t="shared" ref="E11:H11" si="4">$C$11</f>
        <v>3452.076</v>
      </c>
      <c r="F11" s="58">
        <f t="shared" si="4"/>
        <v>3452.076</v>
      </c>
      <c r="G11" s="58">
        <f t="shared" si="4"/>
        <v>3452.076</v>
      </c>
      <c r="H11" s="58">
        <f t="shared" si="4"/>
        <v>3452.076</v>
      </c>
      <c r="I11" s="58">
        <f t="shared" ref="I11:I19" si="5">SUM(C11:H11)</f>
        <v>20712.456000000002</v>
      </c>
    </row>
    <row r="12" spans="1:9" ht="14.4" x14ac:dyDescent="0.3">
      <c r="A12" s="27">
        <f t="shared" si="3"/>
        <v>-0.1968902191029398</v>
      </c>
      <c r="B12" s="47" t="s">
        <v>54</v>
      </c>
      <c r="C12" s="59">
        <v>1132.8</v>
      </c>
      <c r="D12" s="59">
        <f>$C$12</f>
        <v>1132.8</v>
      </c>
      <c r="E12" s="59">
        <f t="shared" ref="E12:H12" si="6">$C$12</f>
        <v>1132.8</v>
      </c>
      <c r="F12" s="59">
        <f t="shared" si="6"/>
        <v>1132.8</v>
      </c>
      <c r="G12" s="59">
        <f t="shared" si="6"/>
        <v>1132.8</v>
      </c>
      <c r="H12" s="59">
        <f t="shared" si="6"/>
        <v>1132.8</v>
      </c>
      <c r="I12" s="59">
        <f t="shared" si="5"/>
        <v>6796.8</v>
      </c>
    </row>
    <row r="13" spans="1:9" ht="14.4" x14ac:dyDescent="0.3">
      <c r="A13" s="27"/>
      <c r="B13" s="47" t="s">
        <v>57</v>
      </c>
      <c r="C13" s="61">
        <v>377.6</v>
      </c>
      <c r="D13" s="59">
        <f>C13</f>
        <v>377.6</v>
      </c>
      <c r="E13" s="59">
        <f t="shared" ref="E13:H13" si="7">D13</f>
        <v>377.6</v>
      </c>
      <c r="F13" s="59">
        <f t="shared" si="7"/>
        <v>377.6</v>
      </c>
      <c r="G13" s="59">
        <f t="shared" si="7"/>
        <v>377.6</v>
      </c>
      <c r="H13" s="59">
        <f t="shared" si="7"/>
        <v>377.6</v>
      </c>
      <c r="I13" s="59">
        <f t="shared" si="5"/>
        <v>2265.6</v>
      </c>
    </row>
    <row r="14" spans="1:9" ht="14.4" x14ac:dyDescent="0.3">
      <c r="A14" s="27">
        <f t="shared" si="3"/>
        <v>-6.9999999999999984E-3</v>
      </c>
      <c r="B14" s="47" t="s">
        <v>55</v>
      </c>
      <c r="C14" s="60">
        <f>C9*0.7%</f>
        <v>40.274219999999993</v>
      </c>
      <c r="D14" s="60">
        <f>$C$14</f>
        <v>40.274219999999993</v>
      </c>
      <c r="E14" s="60">
        <f t="shared" ref="E14:H14" si="8">$C$14</f>
        <v>40.274219999999993</v>
      </c>
      <c r="F14" s="60">
        <f t="shared" si="8"/>
        <v>40.274219999999993</v>
      </c>
      <c r="G14" s="60">
        <f t="shared" si="8"/>
        <v>40.274219999999993</v>
      </c>
      <c r="H14" s="60">
        <f t="shared" si="8"/>
        <v>40.274219999999993</v>
      </c>
      <c r="I14" s="59">
        <f t="shared" si="5"/>
        <v>241.64531999999994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17.260380000000001</v>
      </c>
      <c r="D16" s="60">
        <f>$C$16</f>
        <v>17.260380000000001</v>
      </c>
      <c r="E16" s="60">
        <f t="shared" ref="E16:H16" si="10">$C$16</f>
        <v>17.260380000000001</v>
      </c>
      <c r="F16" s="60">
        <f t="shared" si="10"/>
        <v>17.260380000000001</v>
      </c>
      <c r="G16" s="60">
        <f t="shared" si="10"/>
        <v>17.260380000000001</v>
      </c>
      <c r="H16" s="60">
        <f t="shared" si="10"/>
        <v>17.260380000000001</v>
      </c>
      <c r="I16" s="59">
        <f t="shared" si="5"/>
        <v>103.56228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28.767300000000002</v>
      </c>
      <c r="D17" s="61">
        <f>$C$17</f>
        <v>28.767300000000002</v>
      </c>
      <c r="E17" s="61">
        <f t="shared" ref="E17:H17" si="11">$C$17</f>
        <v>28.767300000000002</v>
      </c>
      <c r="F17" s="61">
        <f t="shared" si="11"/>
        <v>28.767300000000002</v>
      </c>
      <c r="G17" s="61">
        <f t="shared" si="11"/>
        <v>28.767300000000002</v>
      </c>
      <c r="H17" s="61">
        <f t="shared" si="11"/>
        <v>28.767300000000002</v>
      </c>
      <c r="I17" s="59">
        <f t="shared" si="5"/>
        <v>172.60380000000001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57.534600000000005</v>
      </c>
      <c r="D18" s="59">
        <f>$C$18</f>
        <v>57.534600000000005</v>
      </c>
      <c r="E18" s="59">
        <f t="shared" ref="E18:H18" si="12">$C$18</f>
        <v>57.534600000000005</v>
      </c>
      <c r="F18" s="59">
        <f t="shared" si="12"/>
        <v>57.534600000000005</v>
      </c>
      <c r="G18" s="59">
        <f t="shared" si="12"/>
        <v>57.534600000000005</v>
      </c>
      <c r="H18" s="59">
        <f t="shared" si="12"/>
        <v>57.534600000000005</v>
      </c>
      <c r="I18" s="59">
        <f t="shared" si="5"/>
        <v>345.20760000000001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5106.3125000000009</v>
      </c>
      <c r="D21" s="71">
        <f t="shared" ref="D21:F21" si="14">SUM(D11:D20)</f>
        <v>5106.3125000000009</v>
      </c>
      <c r="E21" s="71">
        <f t="shared" si="14"/>
        <v>5106.3125000000009</v>
      </c>
      <c r="F21" s="71">
        <f t="shared" si="14"/>
        <v>5106.3125000000009</v>
      </c>
      <c r="G21" s="72">
        <f>SUM(G11:G20)</f>
        <v>5106.3125000000009</v>
      </c>
      <c r="H21" s="72">
        <f t="shared" ref="H21" si="15">SUM(H11:H20)</f>
        <v>5106.3125000000009</v>
      </c>
      <c r="I21" s="72">
        <f>SUM(I11:I20)</f>
        <v>30637.875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647.14749999999913</v>
      </c>
      <c r="D23" s="71">
        <f t="shared" si="16"/>
        <v>647.14749999999913</v>
      </c>
      <c r="E23" s="71">
        <f t="shared" si="16"/>
        <v>647.14749999999913</v>
      </c>
      <c r="F23" s="71">
        <f t="shared" si="16"/>
        <v>647.14749999999913</v>
      </c>
      <c r="G23" s="75">
        <f t="shared" si="16"/>
        <v>647.14749999999913</v>
      </c>
      <c r="H23" s="75">
        <f t="shared" si="16"/>
        <v>647.14749999999913</v>
      </c>
      <c r="I23" s="75">
        <f t="shared" si="16"/>
        <v>3882.8849999999948</v>
      </c>
    </row>
    <row r="24" spans="1:9" x14ac:dyDescent="0.25">
      <c r="A24" s="23"/>
      <c r="B24" s="78" t="s">
        <v>58</v>
      </c>
      <c r="C24" s="79">
        <f>C23/C9</f>
        <v>0.11247970786274679</v>
      </c>
      <c r="D24" s="79">
        <f t="shared" ref="D24:I24" si="17">D23/D9</f>
        <v>0.11247970786274679</v>
      </c>
      <c r="E24" s="79">
        <f t="shared" si="17"/>
        <v>0.11247970786274679</v>
      </c>
      <c r="F24" s="79">
        <f t="shared" si="17"/>
        <v>0.11247970786274679</v>
      </c>
      <c r="G24" s="79">
        <f t="shared" si="17"/>
        <v>0.11247970786274679</v>
      </c>
      <c r="H24" s="79">
        <f t="shared" si="17"/>
        <v>0.11247970786274679</v>
      </c>
      <c r="I24" s="79">
        <f t="shared" si="17"/>
        <v>0.1124797078627468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0.11247970786274679</v>
      </c>
      <c r="B27" s="69" t="s">
        <v>19</v>
      </c>
      <c r="C27" s="71">
        <f t="shared" ref="C27:I27" si="19">C26+C23</f>
        <v>647.14749999999913</v>
      </c>
      <c r="D27" s="71">
        <f t="shared" si="19"/>
        <v>647.14749999999913</v>
      </c>
      <c r="E27" s="71">
        <f t="shared" si="19"/>
        <v>647.14749999999913</v>
      </c>
      <c r="F27" s="71">
        <f t="shared" si="19"/>
        <v>647.14749999999913</v>
      </c>
      <c r="G27" s="75">
        <f t="shared" si="19"/>
        <v>647.14749999999913</v>
      </c>
      <c r="H27" s="75">
        <f t="shared" si="19"/>
        <v>647.14749999999913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0.11247970786274679</v>
      </c>
      <c r="B31" s="69" t="s">
        <v>23</v>
      </c>
      <c r="C31" s="71">
        <f t="shared" ref="C31:I31" si="20">C27+C29+C30</f>
        <v>647.14749999999913</v>
      </c>
      <c r="D31" s="71">
        <f t="shared" si="20"/>
        <v>647.14749999999913</v>
      </c>
      <c r="E31" s="71">
        <f t="shared" si="20"/>
        <v>647.14749999999913</v>
      </c>
      <c r="F31" s="71">
        <f t="shared" si="20"/>
        <v>647.14749999999913</v>
      </c>
      <c r="G31" s="75">
        <f t="shared" si="20"/>
        <v>647.14749999999913</v>
      </c>
      <c r="H31" s="75">
        <f t="shared" si="20"/>
        <v>647.14749999999913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-180.55415249999976</v>
      </c>
      <c r="D33" s="16">
        <f t="shared" si="21"/>
        <v>-180.55415249999976</v>
      </c>
      <c r="E33" s="16">
        <f t="shared" si="21"/>
        <v>-180.55415249999976</v>
      </c>
      <c r="F33" s="16">
        <f t="shared" si="21"/>
        <v>-180.55415249999976</v>
      </c>
      <c r="G33" s="17">
        <f>SUM(C33:F33)</f>
        <v>-722.21660999999904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0.3243914774761617</v>
      </c>
      <c r="B35" s="18" t="s">
        <v>17</v>
      </c>
      <c r="C35" s="19">
        <f>C31+C33</f>
        <v>466.59334749999937</v>
      </c>
      <c r="D35" s="19">
        <f>D31+D33</f>
        <v>466.59334749999937</v>
      </c>
      <c r="E35" s="19">
        <f>E31+E33</f>
        <v>466.59334749999937</v>
      </c>
      <c r="F35" s="19">
        <f>F31+F33</f>
        <v>466.59334749999937</v>
      </c>
      <c r="G35" s="20">
        <f>SUM(C35:F35)</f>
        <v>1866.3733899999975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5753.46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5753.46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5753.46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115.06920000000001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575.346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6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1AC92-9297-41F0-A474-FCF35A02875F}">
  <dimension ref="A1:I72"/>
  <sheetViews>
    <sheetView topLeftCell="B1" zoomScale="80" zoomScaleNormal="80" workbookViewId="0">
      <selection activeCell="C13" sqref="C13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82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10382.24</v>
      </c>
      <c r="D6" s="11">
        <f>$C$6</f>
        <v>10382.24</v>
      </c>
      <c r="E6" s="11">
        <f t="shared" ref="E6:H6" si="0">$C$6</f>
        <v>10382.24</v>
      </c>
      <c r="F6" s="11">
        <f t="shared" si="0"/>
        <v>10382.24</v>
      </c>
      <c r="G6" s="11">
        <f t="shared" si="0"/>
        <v>10382.24</v>
      </c>
      <c r="H6" s="11">
        <f t="shared" si="0"/>
        <v>10382.24</v>
      </c>
      <c r="I6" s="11">
        <f>SUM(C6:H6)</f>
        <v>62293.439999999995</v>
      </c>
    </row>
    <row r="7" spans="1:9" ht="14.4" x14ac:dyDescent="0.3">
      <c r="A7" s="23"/>
      <c r="B7" s="54" t="s">
        <v>45</v>
      </c>
      <c r="C7" s="56">
        <v>4449.53</v>
      </c>
      <c r="D7" s="56">
        <f>$C$7</f>
        <v>4449.53</v>
      </c>
      <c r="E7" s="56">
        <f t="shared" ref="E7:H7" si="1">$C$7</f>
        <v>4449.53</v>
      </c>
      <c r="F7" s="56">
        <f t="shared" si="1"/>
        <v>4449.53</v>
      </c>
      <c r="G7" s="56">
        <f t="shared" si="1"/>
        <v>4449.53</v>
      </c>
      <c r="H7" s="56">
        <f t="shared" si="1"/>
        <v>4449.53</v>
      </c>
      <c r="I7" s="28">
        <f>SUM(C7:H7)</f>
        <v>26697.179999999997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14831.77</v>
      </c>
      <c r="D9" s="73">
        <f t="shared" ref="D9:H9" si="2">SUM(D6:D7)</f>
        <v>14831.77</v>
      </c>
      <c r="E9" s="73">
        <f t="shared" si="2"/>
        <v>14831.77</v>
      </c>
      <c r="F9" s="73">
        <f t="shared" si="2"/>
        <v>14831.77</v>
      </c>
      <c r="G9" s="73">
        <f t="shared" si="2"/>
        <v>14831.77</v>
      </c>
      <c r="H9" s="73">
        <f t="shared" si="2"/>
        <v>14831.77</v>
      </c>
      <c r="I9" s="74">
        <f>SUM(I6:I7)</f>
        <v>88990.62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10382.239</v>
      </c>
      <c r="D11" s="58">
        <f>$C$11</f>
        <v>10382.239</v>
      </c>
      <c r="E11" s="58">
        <f t="shared" ref="E11:H11" si="4">$C$11</f>
        <v>10382.239</v>
      </c>
      <c r="F11" s="58">
        <f t="shared" si="4"/>
        <v>10382.239</v>
      </c>
      <c r="G11" s="58">
        <f t="shared" si="4"/>
        <v>10382.239</v>
      </c>
      <c r="H11" s="58">
        <f t="shared" si="4"/>
        <v>10382.239</v>
      </c>
      <c r="I11" s="58">
        <f t="shared" ref="I11:I19" si="5">SUM(C11:H11)</f>
        <v>62293.434000000001</v>
      </c>
    </row>
    <row r="12" spans="1:9" ht="14.4" x14ac:dyDescent="0.3">
      <c r="A12" s="27">
        <f t="shared" si="3"/>
        <v>-0.15275317780682951</v>
      </c>
      <c r="B12" s="47" t="s">
        <v>54</v>
      </c>
      <c r="C12" s="59">
        <v>2265.6</v>
      </c>
      <c r="D12" s="59">
        <f>$C$12</f>
        <v>2265.6</v>
      </c>
      <c r="E12" s="59">
        <f t="shared" ref="E12:H12" si="6">$C$12</f>
        <v>2265.6</v>
      </c>
      <c r="F12" s="59">
        <f t="shared" si="6"/>
        <v>2265.6</v>
      </c>
      <c r="G12" s="59">
        <f t="shared" si="6"/>
        <v>2265.6</v>
      </c>
      <c r="H12" s="59">
        <f t="shared" si="6"/>
        <v>2265.6</v>
      </c>
      <c r="I12" s="59">
        <f t="shared" si="5"/>
        <v>13593.6</v>
      </c>
    </row>
    <row r="13" spans="1:9" ht="14.4" x14ac:dyDescent="0.3">
      <c r="A13" s="27"/>
      <c r="B13" s="47" t="s">
        <v>57</v>
      </c>
      <c r="C13" s="61">
        <v>755.2</v>
      </c>
      <c r="D13" s="59">
        <f>C13</f>
        <v>755.2</v>
      </c>
      <c r="E13" s="59">
        <f t="shared" ref="E13:H13" si="7">D13</f>
        <v>755.2</v>
      </c>
      <c r="F13" s="59">
        <f t="shared" si="7"/>
        <v>755.2</v>
      </c>
      <c r="G13" s="59">
        <f t="shared" si="7"/>
        <v>755.2</v>
      </c>
      <c r="H13" s="59">
        <f t="shared" si="7"/>
        <v>755.2</v>
      </c>
      <c r="I13" s="59">
        <f t="shared" si="5"/>
        <v>4531.2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103.82239</v>
      </c>
      <c r="D14" s="60">
        <f>$C$14</f>
        <v>103.82239</v>
      </c>
      <c r="E14" s="60">
        <f t="shared" ref="E14:H14" si="8">$C$14</f>
        <v>103.82239</v>
      </c>
      <c r="F14" s="60">
        <f t="shared" si="8"/>
        <v>103.82239</v>
      </c>
      <c r="G14" s="60">
        <f t="shared" si="8"/>
        <v>103.82239</v>
      </c>
      <c r="H14" s="60">
        <f t="shared" si="8"/>
        <v>103.82239</v>
      </c>
      <c r="I14" s="59">
        <f t="shared" si="5"/>
        <v>622.93434000000002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44.495310000000003</v>
      </c>
      <c r="D16" s="60">
        <f>$C$16</f>
        <v>44.495310000000003</v>
      </c>
      <c r="E16" s="60">
        <f t="shared" ref="E16:H16" si="10">$C$16</f>
        <v>44.495310000000003</v>
      </c>
      <c r="F16" s="60">
        <f t="shared" si="10"/>
        <v>44.495310000000003</v>
      </c>
      <c r="G16" s="60">
        <f t="shared" si="10"/>
        <v>44.495310000000003</v>
      </c>
      <c r="H16" s="60">
        <f t="shared" si="10"/>
        <v>44.495310000000003</v>
      </c>
      <c r="I16" s="59">
        <f t="shared" si="5"/>
        <v>266.97186000000005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74.158850000000001</v>
      </c>
      <c r="D17" s="61">
        <f>$C$17</f>
        <v>74.158850000000001</v>
      </c>
      <c r="E17" s="61">
        <f t="shared" ref="E17:H17" si="11">$C$17</f>
        <v>74.158850000000001</v>
      </c>
      <c r="F17" s="61">
        <f t="shared" si="11"/>
        <v>74.158850000000001</v>
      </c>
      <c r="G17" s="61">
        <f t="shared" si="11"/>
        <v>74.158850000000001</v>
      </c>
      <c r="H17" s="61">
        <f t="shared" si="11"/>
        <v>74.158850000000001</v>
      </c>
      <c r="I17" s="59">
        <f t="shared" si="5"/>
        <v>444.95310000000006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148.3177</v>
      </c>
      <c r="D18" s="59">
        <f>$C$18</f>
        <v>148.3177</v>
      </c>
      <c r="E18" s="59">
        <f t="shared" ref="E18:H18" si="12">$C$18</f>
        <v>148.3177</v>
      </c>
      <c r="F18" s="59">
        <f t="shared" si="12"/>
        <v>148.3177</v>
      </c>
      <c r="G18" s="59">
        <f t="shared" si="12"/>
        <v>148.3177</v>
      </c>
      <c r="H18" s="59">
        <f t="shared" si="12"/>
        <v>148.3177</v>
      </c>
      <c r="I18" s="59">
        <f t="shared" si="5"/>
        <v>889.90620000000013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13773.83325</v>
      </c>
      <c r="D21" s="71">
        <f t="shared" ref="D21:F21" si="14">SUM(D11:D20)</f>
        <v>13773.83325</v>
      </c>
      <c r="E21" s="71">
        <f t="shared" si="14"/>
        <v>13773.83325</v>
      </c>
      <c r="F21" s="71">
        <f t="shared" si="14"/>
        <v>13773.83325</v>
      </c>
      <c r="G21" s="72">
        <f>SUM(G11:G20)</f>
        <v>13773.83325</v>
      </c>
      <c r="H21" s="72">
        <f t="shared" ref="H21" si="15">SUM(H11:H20)</f>
        <v>13773.83325</v>
      </c>
      <c r="I21" s="72">
        <f>SUM(I11:I20)</f>
        <v>82642.999500000005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1057.9367500000008</v>
      </c>
      <c r="D23" s="71">
        <f t="shared" si="16"/>
        <v>1057.9367500000008</v>
      </c>
      <c r="E23" s="71">
        <f t="shared" si="16"/>
        <v>1057.9367500000008</v>
      </c>
      <c r="F23" s="71">
        <f t="shared" si="16"/>
        <v>1057.9367500000008</v>
      </c>
      <c r="G23" s="75">
        <f t="shared" si="16"/>
        <v>1057.9367500000008</v>
      </c>
      <c r="H23" s="75">
        <f t="shared" si="16"/>
        <v>1057.9367500000008</v>
      </c>
      <c r="I23" s="75">
        <f t="shared" si="16"/>
        <v>6347.62049999999</v>
      </c>
    </row>
    <row r="24" spans="1:9" x14ac:dyDescent="0.25">
      <c r="A24" s="23"/>
      <c r="B24" s="78" t="s">
        <v>58</v>
      </c>
      <c r="C24" s="79">
        <f>C23/C9</f>
        <v>7.1329096257560676E-2</v>
      </c>
      <c r="D24" s="79">
        <f t="shared" ref="D24:I24" si="17">D23/D9</f>
        <v>7.1329096257560676E-2</v>
      </c>
      <c r="E24" s="79">
        <f t="shared" si="17"/>
        <v>7.1329096257560676E-2</v>
      </c>
      <c r="F24" s="79">
        <f t="shared" si="17"/>
        <v>7.1329096257560676E-2</v>
      </c>
      <c r="G24" s="79">
        <f t="shared" si="17"/>
        <v>7.1329096257560676E-2</v>
      </c>
      <c r="H24" s="79">
        <f t="shared" si="17"/>
        <v>7.1329096257560676E-2</v>
      </c>
      <c r="I24" s="79">
        <f t="shared" si="17"/>
        <v>7.1329096257560523E-2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7.1329096257560676E-2</v>
      </c>
      <c r="B27" s="69" t="s">
        <v>19</v>
      </c>
      <c r="C27" s="71">
        <f t="shared" ref="C27:I27" si="19">C26+C23</f>
        <v>1057.9367500000008</v>
      </c>
      <c r="D27" s="71">
        <f t="shared" si="19"/>
        <v>1057.9367500000008</v>
      </c>
      <c r="E27" s="71">
        <f t="shared" si="19"/>
        <v>1057.9367500000008</v>
      </c>
      <c r="F27" s="71">
        <f t="shared" si="19"/>
        <v>1057.9367500000008</v>
      </c>
      <c r="G27" s="75">
        <f t="shared" si="19"/>
        <v>1057.9367500000008</v>
      </c>
      <c r="H27" s="75">
        <f t="shared" si="19"/>
        <v>1057.9367500000008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7.1329096257560676E-2</v>
      </c>
      <c r="B31" s="69" t="s">
        <v>23</v>
      </c>
      <c r="C31" s="71">
        <f t="shared" ref="C31:I31" si="20">C27+C29+C30</f>
        <v>1057.9367500000008</v>
      </c>
      <c r="D31" s="71">
        <f t="shared" si="20"/>
        <v>1057.9367500000008</v>
      </c>
      <c r="E31" s="71">
        <f t="shared" si="20"/>
        <v>1057.9367500000008</v>
      </c>
      <c r="F31" s="71">
        <f t="shared" si="20"/>
        <v>1057.9367500000008</v>
      </c>
      <c r="G31" s="75">
        <f t="shared" si="20"/>
        <v>1057.9367500000008</v>
      </c>
      <c r="H31" s="75">
        <f t="shared" si="20"/>
        <v>1057.9367500000008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-295.16435325000026</v>
      </c>
      <c r="D33" s="16">
        <f t="shared" si="21"/>
        <v>-295.16435325000026</v>
      </c>
      <c r="E33" s="16">
        <f t="shared" si="21"/>
        <v>-295.16435325000026</v>
      </c>
      <c r="F33" s="16">
        <f t="shared" si="21"/>
        <v>-295.16435325000026</v>
      </c>
      <c r="G33" s="17">
        <f>SUM(C33:F33)</f>
        <v>-1180.657413000001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0.205713113606805</v>
      </c>
      <c r="B35" s="18" t="s">
        <v>17</v>
      </c>
      <c r="C35" s="19">
        <f>C31+C33</f>
        <v>762.77239675000055</v>
      </c>
      <c r="D35" s="19">
        <f>D31+D33</f>
        <v>762.77239675000055</v>
      </c>
      <c r="E35" s="19">
        <f>E31+E33</f>
        <v>762.77239675000055</v>
      </c>
      <c r="F35" s="19">
        <f>F31+F33</f>
        <v>762.77239675000055</v>
      </c>
      <c r="G35" s="20">
        <f>SUM(C35:F35)</f>
        <v>3051.0895870000022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14831.77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14831.77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14831.77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296.6354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1483.1770000000001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5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9B706-1F88-46F7-AD10-3587D898D925}"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83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3136.46</v>
      </c>
      <c r="D6" s="11">
        <f>$C$6</f>
        <v>3136.46</v>
      </c>
      <c r="E6" s="11">
        <f t="shared" ref="E6:H6" si="0">$C$6</f>
        <v>3136.46</v>
      </c>
      <c r="F6" s="11">
        <f t="shared" si="0"/>
        <v>3136.46</v>
      </c>
      <c r="G6" s="11">
        <f t="shared" si="0"/>
        <v>3136.46</v>
      </c>
      <c r="H6" s="11">
        <f t="shared" si="0"/>
        <v>3136.46</v>
      </c>
      <c r="I6" s="11">
        <f>SUM(C6:H6)</f>
        <v>18818.759999999998</v>
      </c>
    </row>
    <row r="7" spans="1:9" ht="14.4" x14ac:dyDescent="0.3">
      <c r="A7" s="23"/>
      <c r="B7" s="54" t="s">
        <v>45</v>
      </c>
      <c r="C7" s="56">
        <v>1344.2</v>
      </c>
      <c r="D7" s="56">
        <f>$C$7</f>
        <v>1344.2</v>
      </c>
      <c r="E7" s="56">
        <f t="shared" ref="E7:H7" si="1">$C$7</f>
        <v>1344.2</v>
      </c>
      <c r="F7" s="56">
        <f t="shared" si="1"/>
        <v>1344.2</v>
      </c>
      <c r="G7" s="56">
        <f t="shared" si="1"/>
        <v>1344.2</v>
      </c>
      <c r="H7" s="56">
        <f t="shared" si="1"/>
        <v>1344.2</v>
      </c>
      <c r="I7" s="28">
        <f>SUM(C7:H7)</f>
        <v>8065.2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4480.66</v>
      </c>
      <c r="D9" s="73">
        <f t="shared" ref="D9:H9" si="2">SUM(D6:D7)</f>
        <v>4480.66</v>
      </c>
      <c r="E9" s="73">
        <f t="shared" si="2"/>
        <v>4480.66</v>
      </c>
      <c r="F9" s="73">
        <f t="shared" si="2"/>
        <v>4480.66</v>
      </c>
      <c r="G9" s="73">
        <f t="shared" si="2"/>
        <v>4480.66</v>
      </c>
      <c r="H9" s="73">
        <f t="shared" si="2"/>
        <v>4480.66</v>
      </c>
      <c r="I9" s="74">
        <f>SUM(I6:I7)</f>
        <v>26883.96</v>
      </c>
    </row>
    <row r="10" spans="1:9" x14ac:dyDescent="0.25">
      <c r="A10" s="23"/>
    </row>
    <row r="11" spans="1:9" ht="14.4" x14ac:dyDescent="0.3">
      <c r="A11" s="27">
        <f t="shared" ref="A11:A19" si="3">-G11/$G$9</f>
        <v>-0.6</v>
      </c>
      <c r="B11" s="46" t="s">
        <v>32</v>
      </c>
      <c r="C11" s="58">
        <f>(C6*60%)+(C7*60%)</f>
        <v>2688.3959999999997</v>
      </c>
      <c r="D11" s="58">
        <f>$C$11</f>
        <v>2688.3959999999997</v>
      </c>
      <c r="E11" s="58">
        <f t="shared" ref="E11:H11" si="4">$C$11</f>
        <v>2688.3959999999997</v>
      </c>
      <c r="F11" s="58">
        <f t="shared" si="4"/>
        <v>2688.3959999999997</v>
      </c>
      <c r="G11" s="58">
        <f t="shared" si="4"/>
        <v>2688.3959999999997</v>
      </c>
      <c r="H11" s="58">
        <f t="shared" si="4"/>
        <v>2688.3959999999997</v>
      </c>
      <c r="I11" s="58">
        <f t="shared" ref="I11:I19" si="5">SUM(C11:H11)</f>
        <v>16130.376</v>
      </c>
    </row>
    <row r="12" spans="1:9" ht="14.4" x14ac:dyDescent="0.3">
      <c r="A12" s="27">
        <f t="shared" si="3"/>
        <v>-0.25281989706873542</v>
      </c>
      <c r="B12" s="47" t="s">
        <v>54</v>
      </c>
      <c r="C12" s="61">
        <v>1132.8</v>
      </c>
      <c r="D12" s="59">
        <f>$C$12</f>
        <v>1132.8</v>
      </c>
      <c r="E12" s="59">
        <f t="shared" ref="E12:H12" si="6">$C$12</f>
        <v>1132.8</v>
      </c>
      <c r="F12" s="59">
        <f t="shared" si="6"/>
        <v>1132.8</v>
      </c>
      <c r="G12" s="59">
        <f t="shared" si="6"/>
        <v>1132.8</v>
      </c>
      <c r="H12" s="59">
        <f t="shared" si="6"/>
        <v>1132.8</v>
      </c>
      <c r="I12" s="59">
        <f t="shared" si="5"/>
        <v>6796.8</v>
      </c>
    </row>
    <row r="13" spans="1:9" ht="14.4" x14ac:dyDescent="0.3">
      <c r="A13" s="27"/>
      <c r="B13" s="47" t="s">
        <v>57</v>
      </c>
      <c r="C13" s="61">
        <v>377.6</v>
      </c>
      <c r="D13" s="59">
        <f>C13</f>
        <v>377.6</v>
      </c>
      <c r="E13" s="59">
        <f t="shared" ref="E13:H13" si="7">D13</f>
        <v>377.6</v>
      </c>
      <c r="F13" s="59">
        <f t="shared" si="7"/>
        <v>377.6</v>
      </c>
      <c r="G13" s="59">
        <f t="shared" si="7"/>
        <v>377.6</v>
      </c>
      <c r="H13" s="59">
        <f t="shared" si="7"/>
        <v>377.6</v>
      </c>
      <c r="I13" s="59">
        <f t="shared" si="5"/>
        <v>2265.6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31.364619999999995</v>
      </c>
      <c r="D14" s="60">
        <f>$C$14</f>
        <v>31.364619999999995</v>
      </c>
      <c r="E14" s="60">
        <f t="shared" ref="E14:H14" si="8">$C$14</f>
        <v>31.364619999999995</v>
      </c>
      <c r="F14" s="60">
        <f t="shared" si="8"/>
        <v>31.364619999999995</v>
      </c>
      <c r="G14" s="60">
        <f t="shared" si="8"/>
        <v>31.364619999999995</v>
      </c>
      <c r="H14" s="60">
        <f t="shared" si="8"/>
        <v>31.364619999999995</v>
      </c>
      <c r="I14" s="59">
        <f t="shared" si="5"/>
        <v>188.18771999999998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13.441979999999999</v>
      </c>
      <c r="D16" s="60">
        <f>$C$16</f>
        <v>13.441979999999999</v>
      </c>
      <c r="E16" s="60">
        <f t="shared" ref="E16:H16" si="10">$C$16</f>
        <v>13.441979999999999</v>
      </c>
      <c r="F16" s="60">
        <f t="shared" si="10"/>
        <v>13.441979999999999</v>
      </c>
      <c r="G16" s="60">
        <f t="shared" si="10"/>
        <v>13.441979999999999</v>
      </c>
      <c r="H16" s="60">
        <f t="shared" si="10"/>
        <v>13.441979999999999</v>
      </c>
      <c r="I16" s="59">
        <f t="shared" si="5"/>
        <v>80.651879999999991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22.403299999999998</v>
      </c>
      <c r="D17" s="61">
        <f>$C$17</f>
        <v>22.403299999999998</v>
      </c>
      <c r="E17" s="61">
        <f t="shared" ref="E17:H17" si="11">$C$17</f>
        <v>22.403299999999998</v>
      </c>
      <c r="F17" s="61">
        <f t="shared" si="11"/>
        <v>22.403299999999998</v>
      </c>
      <c r="G17" s="61">
        <f t="shared" si="11"/>
        <v>22.403299999999998</v>
      </c>
      <c r="H17" s="61">
        <f t="shared" si="11"/>
        <v>22.403299999999998</v>
      </c>
      <c r="I17" s="59">
        <f t="shared" si="5"/>
        <v>134.41979999999998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44.806599999999996</v>
      </c>
      <c r="D18" s="59">
        <f>$C$18</f>
        <v>44.806599999999996</v>
      </c>
      <c r="E18" s="59">
        <f t="shared" ref="E18:H18" si="12">$C$18</f>
        <v>44.806599999999996</v>
      </c>
      <c r="F18" s="59">
        <f t="shared" si="12"/>
        <v>44.806599999999996</v>
      </c>
      <c r="G18" s="59">
        <f t="shared" si="12"/>
        <v>44.806599999999996</v>
      </c>
      <c r="H18" s="59">
        <f t="shared" si="12"/>
        <v>44.806599999999996</v>
      </c>
      <c r="I18" s="59">
        <f t="shared" si="5"/>
        <v>268.83959999999996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4310.8125</v>
      </c>
      <c r="D21" s="71">
        <f t="shared" ref="D21:F21" si="14">SUM(D11:D20)</f>
        <v>4310.8125</v>
      </c>
      <c r="E21" s="71">
        <f t="shared" si="14"/>
        <v>4310.8125</v>
      </c>
      <c r="F21" s="71">
        <f t="shared" si="14"/>
        <v>4310.8125</v>
      </c>
      <c r="G21" s="72">
        <f>SUM(G11:G20)</f>
        <v>4310.8125</v>
      </c>
      <c r="H21" s="72">
        <f t="shared" ref="H21" si="15">SUM(H11:H20)</f>
        <v>4310.8125</v>
      </c>
      <c r="I21" s="72">
        <f>SUM(I11:I20)</f>
        <v>25864.875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169.84749999999985</v>
      </c>
      <c r="D23" s="71">
        <f t="shared" si="16"/>
        <v>169.84749999999985</v>
      </c>
      <c r="E23" s="71">
        <f t="shared" si="16"/>
        <v>169.84749999999985</v>
      </c>
      <c r="F23" s="71">
        <f t="shared" si="16"/>
        <v>169.84749999999985</v>
      </c>
      <c r="G23" s="75">
        <f t="shared" si="16"/>
        <v>169.84749999999985</v>
      </c>
      <c r="H23" s="75">
        <f t="shared" si="16"/>
        <v>169.84749999999985</v>
      </c>
      <c r="I23" s="75">
        <f t="shared" si="16"/>
        <v>1019.0849999999991</v>
      </c>
    </row>
    <row r="24" spans="1:9" x14ac:dyDescent="0.25">
      <c r="A24" s="23"/>
      <c r="B24" s="78" t="s">
        <v>58</v>
      </c>
      <c r="C24" s="79">
        <f>C23/C9</f>
        <v>3.7906803908352757E-2</v>
      </c>
      <c r="D24" s="79">
        <f t="shared" ref="D24:I24" si="17">D23/D9</f>
        <v>3.7906803908352757E-2</v>
      </c>
      <c r="E24" s="79">
        <f t="shared" si="17"/>
        <v>3.7906803908352757E-2</v>
      </c>
      <c r="F24" s="79">
        <f t="shared" si="17"/>
        <v>3.7906803908352757E-2</v>
      </c>
      <c r="G24" s="79">
        <f t="shared" si="17"/>
        <v>3.7906803908352757E-2</v>
      </c>
      <c r="H24" s="79">
        <f t="shared" si="17"/>
        <v>3.7906803908352757E-2</v>
      </c>
      <c r="I24" s="79">
        <f t="shared" si="17"/>
        <v>3.7906803908352757E-2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3.7906803908352757E-2</v>
      </c>
      <c r="B27" s="69" t="s">
        <v>19</v>
      </c>
      <c r="C27" s="71">
        <f t="shared" ref="C27:I27" si="19">C26+C23</f>
        <v>169.84749999999985</v>
      </c>
      <c r="D27" s="71">
        <f t="shared" si="19"/>
        <v>169.84749999999985</v>
      </c>
      <c r="E27" s="71">
        <f t="shared" si="19"/>
        <v>169.84749999999985</v>
      </c>
      <c r="F27" s="71">
        <f t="shared" si="19"/>
        <v>169.84749999999985</v>
      </c>
      <c r="G27" s="75">
        <f t="shared" si="19"/>
        <v>169.84749999999985</v>
      </c>
      <c r="H27" s="75">
        <f t="shared" si="19"/>
        <v>169.84749999999985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3.7906803908352757E-2</v>
      </c>
      <c r="B31" s="69" t="s">
        <v>23</v>
      </c>
      <c r="C31" s="71">
        <f t="shared" ref="C31:I31" si="20">C27+C29+C30</f>
        <v>169.84749999999985</v>
      </c>
      <c r="D31" s="71">
        <f t="shared" si="20"/>
        <v>169.84749999999985</v>
      </c>
      <c r="E31" s="71">
        <f t="shared" si="20"/>
        <v>169.84749999999985</v>
      </c>
      <c r="F31" s="71">
        <f t="shared" si="20"/>
        <v>169.84749999999985</v>
      </c>
      <c r="G31" s="75">
        <f t="shared" si="20"/>
        <v>169.84749999999985</v>
      </c>
      <c r="H31" s="75">
        <f t="shared" si="20"/>
        <v>169.84749999999985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-47.387452499999966</v>
      </c>
      <c r="D33" s="16">
        <f t="shared" si="21"/>
        <v>-47.387452499999966</v>
      </c>
      <c r="E33" s="16">
        <f t="shared" si="21"/>
        <v>-47.387452499999966</v>
      </c>
      <c r="F33" s="16">
        <f t="shared" si="21"/>
        <v>-47.387452499999966</v>
      </c>
      <c r="G33" s="17">
        <f>SUM(C33:F33)</f>
        <v>-189.54980999999987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0.10932322247168934</v>
      </c>
      <c r="B35" s="18" t="s">
        <v>17</v>
      </c>
      <c r="C35" s="19">
        <f>C31+C33</f>
        <v>122.46004749999989</v>
      </c>
      <c r="D35" s="19">
        <f>D31+D33</f>
        <v>122.46004749999989</v>
      </c>
      <c r="E35" s="19">
        <f>E31+E33</f>
        <v>122.46004749999989</v>
      </c>
      <c r="F35" s="19">
        <f>F31+F33</f>
        <v>122.46004749999989</v>
      </c>
      <c r="G35" s="20">
        <f>SUM(C35:F35)</f>
        <v>489.84018999999955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4480.66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4480.66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4480.66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89.613199999999992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448.06600000000003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4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4CCEE-12BF-4456-8396-B1E093917E92}">
  <dimension ref="A1:I72"/>
  <sheetViews>
    <sheetView topLeftCell="B1" zoomScale="80" zoomScaleNormal="80" workbookViewId="0">
      <selection activeCell="C14" sqref="C14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84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15058.61</v>
      </c>
      <c r="D6" s="11">
        <f>$C$6</f>
        <v>15058.61</v>
      </c>
      <c r="E6" s="11">
        <f t="shared" ref="E6:H6" si="0">$C$6</f>
        <v>15058.61</v>
      </c>
      <c r="F6" s="11">
        <f t="shared" si="0"/>
        <v>15058.61</v>
      </c>
      <c r="G6" s="11">
        <f t="shared" si="0"/>
        <v>15058.61</v>
      </c>
      <c r="H6" s="11">
        <f t="shared" si="0"/>
        <v>15058.61</v>
      </c>
      <c r="I6" s="11">
        <f>SUM(C6:H6)</f>
        <v>90351.66</v>
      </c>
    </row>
    <row r="7" spans="1:9" ht="14.4" x14ac:dyDescent="0.3">
      <c r="A7" s="23"/>
      <c r="B7" s="54" t="s">
        <v>45</v>
      </c>
      <c r="C7" s="56">
        <v>6453.59</v>
      </c>
      <c r="D7" s="56">
        <f>$C$7</f>
        <v>6453.59</v>
      </c>
      <c r="E7" s="56">
        <f t="shared" ref="E7:H7" si="1">$C$7</f>
        <v>6453.59</v>
      </c>
      <c r="F7" s="56">
        <f t="shared" si="1"/>
        <v>6453.59</v>
      </c>
      <c r="G7" s="56">
        <f t="shared" si="1"/>
        <v>6453.59</v>
      </c>
      <c r="H7" s="56">
        <f t="shared" si="1"/>
        <v>6453.59</v>
      </c>
      <c r="I7" s="28">
        <f>SUM(C7:H7)</f>
        <v>38721.54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21512.2</v>
      </c>
      <c r="D9" s="73">
        <f t="shared" ref="D9:H9" si="2">SUM(D6:D7)</f>
        <v>21512.2</v>
      </c>
      <c r="E9" s="73">
        <f t="shared" si="2"/>
        <v>21512.2</v>
      </c>
      <c r="F9" s="73">
        <f t="shared" si="2"/>
        <v>21512.2</v>
      </c>
      <c r="G9" s="73">
        <f t="shared" si="2"/>
        <v>21512.2</v>
      </c>
      <c r="H9" s="73">
        <f t="shared" si="2"/>
        <v>21512.2</v>
      </c>
      <c r="I9" s="74">
        <f>SUM(I6:I7)</f>
        <v>129073.20000000001</v>
      </c>
    </row>
    <row r="10" spans="1:9" x14ac:dyDescent="0.25">
      <c r="A10" s="23"/>
    </row>
    <row r="11" spans="1:9" ht="14.4" x14ac:dyDescent="0.3">
      <c r="A11" s="27">
        <f t="shared" ref="A11:A19" si="3">-G11/$G$9</f>
        <v>-0.70000000000000007</v>
      </c>
      <c r="B11" s="46" t="s">
        <v>32</v>
      </c>
      <c r="C11" s="58">
        <f>(C6*70%)+(C7*70%)</f>
        <v>15058.54</v>
      </c>
      <c r="D11" s="58">
        <f>$C$11</f>
        <v>15058.54</v>
      </c>
      <c r="E11" s="58">
        <f t="shared" ref="E11:H11" si="4">$C$11</f>
        <v>15058.54</v>
      </c>
      <c r="F11" s="58">
        <f t="shared" si="4"/>
        <v>15058.54</v>
      </c>
      <c r="G11" s="58">
        <f t="shared" si="4"/>
        <v>15058.54</v>
      </c>
      <c r="H11" s="58">
        <f t="shared" si="4"/>
        <v>15058.54</v>
      </c>
      <c r="I11" s="58">
        <f t="shared" ref="I11:I19" si="5">SUM(C11:H11)</f>
        <v>90351.24000000002</v>
      </c>
    </row>
    <row r="12" spans="1:9" ht="14.4" x14ac:dyDescent="0.3">
      <c r="A12" s="27">
        <f t="shared" si="3"/>
        <v>-0.15797547438197859</v>
      </c>
      <c r="B12" s="47" t="s">
        <v>54</v>
      </c>
      <c r="C12" s="61">
        <v>3398.4</v>
      </c>
      <c r="D12" s="59">
        <f>$C$12</f>
        <v>3398.4</v>
      </c>
      <c r="E12" s="59">
        <f t="shared" ref="E12:H12" si="6">$C$12</f>
        <v>3398.4</v>
      </c>
      <c r="F12" s="59">
        <f t="shared" si="6"/>
        <v>3398.4</v>
      </c>
      <c r="G12" s="59">
        <f t="shared" si="6"/>
        <v>3398.4</v>
      </c>
      <c r="H12" s="59">
        <f t="shared" si="6"/>
        <v>3398.4</v>
      </c>
      <c r="I12" s="59">
        <f t="shared" si="5"/>
        <v>20390.400000000001</v>
      </c>
    </row>
    <row r="13" spans="1:9" ht="14.4" x14ac:dyDescent="0.3">
      <c r="A13" s="27"/>
      <c r="B13" s="47" t="s">
        <v>57</v>
      </c>
      <c r="C13" s="61">
        <v>1132.8</v>
      </c>
      <c r="D13" s="59">
        <f>C13</f>
        <v>1132.8</v>
      </c>
      <c r="E13" s="59">
        <f t="shared" ref="E13:H13" si="7">D13</f>
        <v>1132.8</v>
      </c>
      <c r="F13" s="59">
        <f t="shared" si="7"/>
        <v>1132.8</v>
      </c>
      <c r="G13" s="59">
        <f t="shared" si="7"/>
        <v>1132.8</v>
      </c>
      <c r="H13" s="59">
        <f t="shared" si="7"/>
        <v>1132.8</v>
      </c>
      <c r="I13" s="59">
        <f t="shared" si="5"/>
        <v>6796.8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150.58539999999999</v>
      </c>
      <c r="D14" s="60">
        <f>$C$14</f>
        <v>150.58539999999999</v>
      </c>
      <c r="E14" s="60">
        <f t="shared" ref="E14:H14" si="8">$C$14</f>
        <v>150.58539999999999</v>
      </c>
      <c r="F14" s="60">
        <f t="shared" si="8"/>
        <v>150.58539999999999</v>
      </c>
      <c r="G14" s="60">
        <f t="shared" si="8"/>
        <v>150.58539999999999</v>
      </c>
      <c r="H14" s="60">
        <f t="shared" si="8"/>
        <v>150.58539999999999</v>
      </c>
      <c r="I14" s="59">
        <f t="shared" si="5"/>
        <v>903.51239999999984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64.536600000000007</v>
      </c>
      <c r="D16" s="60">
        <f>$C$16</f>
        <v>64.536600000000007</v>
      </c>
      <c r="E16" s="60">
        <f t="shared" ref="E16:H16" si="10">$C$16</f>
        <v>64.536600000000007</v>
      </c>
      <c r="F16" s="60">
        <f t="shared" si="10"/>
        <v>64.536600000000007</v>
      </c>
      <c r="G16" s="60">
        <f t="shared" si="10"/>
        <v>64.536600000000007</v>
      </c>
      <c r="H16" s="60">
        <f t="shared" si="10"/>
        <v>64.536600000000007</v>
      </c>
      <c r="I16" s="59">
        <f t="shared" si="5"/>
        <v>387.21960000000007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107.56100000000001</v>
      </c>
      <c r="D17" s="61">
        <f>$C$17</f>
        <v>107.56100000000001</v>
      </c>
      <c r="E17" s="61">
        <f t="shared" ref="E17:H17" si="11">$C$17</f>
        <v>107.56100000000001</v>
      </c>
      <c r="F17" s="61">
        <f t="shared" si="11"/>
        <v>107.56100000000001</v>
      </c>
      <c r="G17" s="61">
        <f t="shared" si="11"/>
        <v>107.56100000000001</v>
      </c>
      <c r="H17" s="61">
        <f t="shared" si="11"/>
        <v>107.56100000000001</v>
      </c>
      <c r="I17" s="59">
        <f t="shared" si="5"/>
        <v>645.3660000000001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215.12200000000001</v>
      </c>
      <c r="D18" s="59">
        <f>$C$18</f>
        <v>215.12200000000001</v>
      </c>
      <c r="E18" s="59">
        <f t="shared" ref="E18:H18" si="12">$C$18</f>
        <v>215.12200000000001</v>
      </c>
      <c r="F18" s="59">
        <f t="shared" si="12"/>
        <v>215.12200000000001</v>
      </c>
      <c r="G18" s="59">
        <f t="shared" si="12"/>
        <v>215.12200000000001</v>
      </c>
      <c r="H18" s="59">
        <f t="shared" si="12"/>
        <v>215.12200000000001</v>
      </c>
      <c r="I18" s="59">
        <f t="shared" si="5"/>
        <v>1290.7320000000002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20127.545000000002</v>
      </c>
      <c r="D21" s="71">
        <f t="shared" ref="D21:F21" si="14">SUM(D11:D20)</f>
        <v>20127.545000000002</v>
      </c>
      <c r="E21" s="71">
        <f t="shared" si="14"/>
        <v>20127.545000000002</v>
      </c>
      <c r="F21" s="71">
        <f t="shared" si="14"/>
        <v>20127.545000000002</v>
      </c>
      <c r="G21" s="72">
        <f>SUM(G11:G20)</f>
        <v>20127.545000000002</v>
      </c>
      <c r="H21" s="72">
        <f t="shared" ref="H21" si="15">SUM(H11:H20)</f>
        <v>20127.545000000002</v>
      </c>
      <c r="I21" s="72">
        <f>SUM(I11:I20)</f>
        <v>120765.27000000002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1384.6549999999988</v>
      </c>
      <c r="D23" s="71">
        <f t="shared" si="16"/>
        <v>1384.6549999999988</v>
      </c>
      <c r="E23" s="71">
        <f t="shared" si="16"/>
        <v>1384.6549999999988</v>
      </c>
      <c r="F23" s="71">
        <f t="shared" si="16"/>
        <v>1384.6549999999988</v>
      </c>
      <c r="G23" s="75">
        <f t="shared" si="16"/>
        <v>1384.6549999999988</v>
      </c>
      <c r="H23" s="75">
        <f t="shared" si="16"/>
        <v>1384.6549999999988</v>
      </c>
      <c r="I23" s="75">
        <f t="shared" si="16"/>
        <v>8307.929999999993</v>
      </c>
    </row>
    <row r="24" spans="1:9" x14ac:dyDescent="0.25">
      <c r="A24" s="23"/>
      <c r="B24" s="78" t="s">
        <v>58</v>
      </c>
      <c r="C24" s="79">
        <f>C23/C9</f>
        <v>6.4366034157361807E-2</v>
      </c>
      <c r="D24" s="79">
        <f t="shared" ref="D24:I24" si="17">D23/D9</f>
        <v>6.4366034157361807E-2</v>
      </c>
      <c r="E24" s="79">
        <f t="shared" si="17"/>
        <v>6.4366034157361807E-2</v>
      </c>
      <c r="F24" s="79">
        <f t="shared" si="17"/>
        <v>6.4366034157361807E-2</v>
      </c>
      <c r="G24" s="79">
        <f t="shared" si="17"/>
        <v>6.4366034157361807E-2</v>
      </c>
      <c r="H24" s="79">
        <f t="shared" si="17"/>
        <v>6.4366034157361807E-2</v>
      </c>
      <c r="I24" s="79">
        <f t="shared" si="17"/>
        <v>6.4366034157361807E-2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6.4366034157361807E-2</v>
      </c>
      <c r="B27" s="69" t="s">
        <v>19</v>
      </c>
      <c r="C27" s="71">
        <f t="shared" ref="C27:I27" si="19">C26+C23</f>
        <v>1384.6549999999988</v>
      </c>
      <c r="D27" s="71">
        <f t="shared" si="19"/>
        <v>1384.6549999999988</v>
      </c>
      <c r="E27" s="71">
        <f t="shared" si="19"/>
        <v>1384.6549999999988</v>
      </c>
      <c r="F27" s="71">
        <f t="shared" si="19"/>
        <v>1384.6549999999988</v>
      </c>
      <c r="G27" s="75">
        <f t="shared" si="19"/>
        <v>1384.6549999999988</v>
      </c>
      <c r="H27" s="75">
        <f t="shared" si="19"/>
        <v>1384.6549999999988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6.4366034157361807E-2</v>
      </c>
      <c r="B31" s="69" t="s">
        <v>23</v>
      </c>
      <c r="C31" s="71">
        <f t="shared" ref="C31:I31" si="20">C27+C29+C30</f>
        <v>1384.6549999999988</v>
      </c>
      <c r="D31" s="71">
        <f t="shared" si="20"/>
        <v>1384.6549999999988</v>
      </c>
      <c r="E31" s="71">
        <f t="shared" si="20"/>
        <v>1384.6549999999988</v>
      </c>
      <c r="F31" s="71">
        <f t="shared" si="20"/>
        <v>1384.6549999999988</v>
      </c>
      <c r="G31" s="75">
        <f t="shared" si="20"/>
        <v>1384.6549999999988</v>
      </c>
      <c r="H31" s="75">
        <f t="shared" si="20"/>
        <v>1384.6549999999988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-386.31874499999969</v>
      </c>
      <c r="D33" s="16">
        <f t="shared" si="21"/>
        <v>-386.31874499999969</v>
      </c>
      <c r="E33" s="16">
        <f t="shared" si="21"/>
        <v>-386.31874499999969</v>
      </c>
      <c r="F33" s="16">
        <f t="shared" si="21"/>
        <v>-386.31874499999969</v>
      </c>
      <c r="G33" s="17">
        <f>SUM(C33:F33)</f>
        <v>-1545.2749799999988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0.18563164250983147</v>
      </c>
      <c r="B35" s="18" t="s">
        <v>17</v>
      </c>
      <c r="C35" s="19">
        <f>C31+C33</f>
        <v>998.33625499999914</v>
      </c>
      <c r="D35" s="19">
        <f>D31+D33</f>
        <v>998.33625499999914</v>
      </c>
      <c r="E35" s="19">
        <f>E31+E33</f>
        <v>998.33625499999914</v>
      </c>
      <c r="F35" s="19">
        <f>F31+F33</f>
        <v>998.33625499999914</v>
      </c>
      <c r="G35" s="20">
        <f>SUM(C35:F35)</f>
        <v>3993.3450199999966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21512.2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21512.2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21512.2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430.24400000000003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2151.2200000000003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3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045C1-59B6-4520-AC0F-343BCD9367A4}"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85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20144.509999999998</v>
      </c>
      <c r="D6" s="11">
        <f>$C$6</f>
        <v>20144.509999999998</v>
      </c>
      <c r="E6" s="11">
        <f t="shared" ref="E6:H6" si="0">$C$6</f>
        <v>20144.509999999998</v>
      </c>
      <c r="F6" s="11">
        <f t="shared" si="0"/>
        <v>20144.509999999998</v>
      </c>
      <c r="G6" s="11">
        <f t="shared" si="0"/>
        <v>20144.509999999998</v>
      </c>
      <c r="H6" s="11">
        <f t="shared" si="0"/>
        <v>20144.509999999998</v>
      </c>
      <c r="I6" s="11">
        <f>SUM(C6:H6)</f>
        <v>120867.05999999998</v>
      </c>
    </row>
    <row r="7" spans="1:9" ht="14.4" x14ac:dyDescent="0.3">
      <c r="A7" s="23"/>
      <c r="B7" s="54" t="s">
        <v>45</v>
      </c>
      <c r="C7" s="56">
        <v>8633.36</v>
      </c>
      <c r="D7" s="56">
        <f>$C$7</f>
        <v>8633.36</v>
      </c>
      <c r="E7" s="56">
        <f t="shared" ref="E7:H7" si="1">$C$7</f>
        <v>8633.36</v>
      </c>
      <c r="F7" s="56">
        <f t="shared" si="1"/>
        <v>8633.36</v>
      </c>
      <c r="G7" s="56">
        <f t="shared" si="1"/>
        <v>8633.36</v>
      </c>
      <c r="H7" s="56">
        <f t="shared" si="1"/>
        <v>8633.36</v>
      </c>
      <c r="I7" s="28">
        <f>SUM(C7:H7)</f>
        <v>51800.160000000003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28777.87</v>
      </c>
      <c r="D9" s="73">
        <f t="shared" ref="D9:H9" si="2">SUM(D6:D7)</f>
        <v>28777.87</v>
      </c>
      <c r="E9" s="73">
        <f t="shared" si="2"/>
        <v>28777.87</v>
      </c>
      <c r="F9" s="73">
        <f t="shared" si="2"/>
        <v>28777.87</v>
      </c>
      <c r="G9" s="73">
        <f t="shared" si="2"/>
        <v>28777.87</v>
      </c>
      <c r="H9" s="73">
        <f t="shared" si="2"/>
        <v>28777.87</v>
      </c>
      <c r="I9" s="74">
        <f>SUM(I6:I7)</f>
        <v>172667.21999999997</v>
      </c>
    </row>
    <row r="10" spans="1:9" x14ac:dyDescent="0.25">
      <c r="A10" s="23"/>
    </row>
    <row r="11" spans="1:9" ht="14.4" x14ac:dyDescent="0.3">
      <c r="A11" s="27">
        <f t="shared" ref="A11:A19" si="3">-G11/$G$9</f>
        <v>-0.65</v>
      </c>
      <c r="B11" s="46" t="s">
        <v>32</v>
      </c>
      <c r="C11" s="58">
        <f>(C6*65%)+(C7*65%)</f>
        <v>18705.6155</v>
      </c>
      <c r="D11" s="58">
        <f>$C$11</f>
        <v>18705.6155</v>
      </c>
      <c r="E11" s="58">
        <f t="shared" ref="E11:H11" si="4">$C$11</f>
        <v>18705.6155</v>
      </c>
      <c r="F11" s="58">
        <f t="shared" si="4"/>
        <v>18705.6155</v>
      </c>
      <c r="G11" s="58">
        <f t="shared" si="4"/>
        <v>18705.6155</v>
      </c>
      <c r="H11" s="58">
        <f t="shared" si="4"/>
        <v>18705.6155</v>
      </c>
      <c r="I11" s="58">
        <f t="shared" ref="I11:I19" si="5">SUM(C11:H11)</f>
        <v>112233.693</v>
      </c>
    </row>
    <row r="12" spans="1:9" ht="14.4" x14ac:dyDescent="0.3">
      <c r="A12" s="27">
        <f t="shared" si="3"/>
        <v>-0.19681790208934852</v>
      </c>
      <c r="B12" s="47" t="s">
        <v>54</v>
      </c>
      <c r="C12" s="61">
        <v>5664</v>
      </c>
      <c r="D12" s="59">
        <f>$C$12</f>
        <v>5664</v>
      </c>
      <c r="E12" s="59">
        <f t="shared" ref="E12:H12" si="6">$C$12</f>
        <v>5664</v>
      </c>
      <c r="F12" s="59">
        <f t="shared" si="6"/>
        <v>5664</v>
      </c>
      <c r="G12" s="59">
        <f t="shared" si="6"/>
        <v>5664</v>
      </c>
      <c r="H12" s="59">
        <f t="shared" si="6"/>
        <v>5664</v>
      </c>
      <c r="I12" s="59">
        <f t="shared" si="5"/>
        <v>33984</v>
      </c>
    </row>
    <row r="13" spans="1:9" ht="14.4" x14ac:dyDescent="0.3">
      <c r="A13" s="27"/>
      <c r="B13" s="47" t="s">
        <v>57</v>
      </c>
      <c r="C13" s="61">
        <v>1888</v>
      </c>
      <c r="D13" s="59">
        <f>C13</f>
        <v>1888</v>
      </c>
      <c r="E13" s="59">
        <f t="shared" ref="E13:H13" si="7">D13</f>
        <v>1888</v>
      </c>
      <c r="F13" s="59">
        <f t="shared" si="7"/>
        <v>1888</v>
      </c>
      <c r="G13" s="59">
        <f t="shared" si="7"/>
        <v>1888</v>
      </c>
      <c r="H13" s="59">
        <f t="shared" si="7"/>
        <v>1888</v>
      </c>
      <c r="I13" s="59">
        <f t="shared" si="5"/>
        <v>11328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201.44508999999996</v>
      </c>
      <c r="D14" s="60">
        <f>$C$14</f>
        <v>201.44508999999996</v>
      </c>
      <c r="E14" s="60">
        <f t="shared" ref="E14:H14" si="8">$C$14</f>
        <v>201.44508999999996</v>
      </c>
      <c r="F14" s="60">
        <f t="shared" si="8"/>
        <v>201.44508999999996</v>
      </c>
      <c r="G14" s="60">
        <f t="shared" si="8"/>
        <v>201.44508999999996</v>
      </c>
      <c r="H14" s="60">
        <f t="shared" si="8"/>
        <v>201.44508999999996</v>
      </c>
      <c r="I14" s="59">
        <f t="shared" si="5"/>
        <v>1208.6705399999998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86.333609999999993</v>
      </c>
      <c r="D16" s="60">
        <f>$C$16</f>
        <v>86.333609999999993</v>
      </c>
      <c r="E16" s="60">
        <f t="shared" ref="E16:H16" si="10">$C$16</f>
        <v>86.333609999999993</v>
      </c>
      <c r="F16" s="60">
        <f t="shared" si="10"/>
        <v>86.333609999999993</v>
      </c>
      <c r="G16" s="60">
        <f t="shared" si="10"/>
        <v>86.333609999999993</v>
      </c>
      <c r="H16" s="60">
        <f t="shared" si="10"/>
        <v>86.333609999999993</v>
      </c>
      <c r="I16" s="59">
        <f t="shared" si="5"/>
        <v>518.00166000000002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143.88935000000001</v>
      </c>
      <c r="D17" s="61">
        <f>$C$17</f>
        <v>143.88935000000001</v>
      </c>
      <c r="E17" s="61">
        <f t="shared" ref="E17:H17" si="11">$C$17</f>
        <v>143.88935000000001</v>
      </c>
      <c r="F17" s="61">
        <f t="shared" si="11"/>
        <v>143.88935000000001</v>
      </c>
      <c r="G17" s="61">
        <f t="shared" si="11"/>
        <v>143.88935000000001</v>
      </c>
      <c r="H17" s="61">
        <f t="shared" si="11"/>
        <v>143.88935000000001</v>
      </c>
      <c r="I17" s="59">
        <f t="shared" si="5"/>
        <v>863.3361000000001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287.77870000000001</v>
      </c>
      <c r="D18" s="59">
        <f>$C$18</f>
        <v>287.77870000000001</v>
      </c>
      <c r="E18" s="59">
        <f t="shared" ref="E18:H18" si="12">$C$18</f>
        <v>287.77870000000001</v>
      </c>
      <c r="F18" s="59">
        <f t="shared" si="12"/>
        <v>287.77870000000001</v>
      </c>
      <c r="G18" s="59">
        <f t="shared" si="12"/>
        <v>287.77870000000001</v>
      </c>
      <c r="H18" s="59">
        <f t="shared" si="12"/>
        <v>287.77870000000001</v>
      </c>
      <c r="I18" s="59">
        <f t="shared" si="5"/>
        <v>1726.6722000000002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26977.062250000003</v>
      </c>
      <c r="D21" s="71">
        <f t="shared" ref="D21:F21" si="14">SUM(D11:D20)</f>
        <v>26977.062250000003</v>
      </c>
      <c r="E21" s="71">
        <f t="shared" si="14"/>
        <v>26977.062250000003</v>
      </c>
      <c r="F21" s="71">
        <f t="shared" si="14"/>
        <v>26977.062250000003</v>
      </c>
      <c r="G21" s="72">
        <f>SUM(G11:G20)</f>
        <v>26977.062250000003</v>
      </c>
      <c r="H21" s="72">
        <f t="shared" ref="H21" si="15">SUM(H11:H20)</f>
        <v>26977.062250000003</v>
      </c>
      <c r="I21" s="72">
        <f>SUM(I11:I20)</f>
        <v>161862.37349999999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1800.8077499999963</v>
      </c>
      <c r="D23" s="71">
        <f t="shared" si="16"/>
        <v>1800.8077499999963</v>
      </c>
      <c r="E23" s="71">
        <f t="shared" si="16"/>
        <v>1800.8077499999963</v>
      </c>
      <c r="F23" s="71">
        <f t="shared" si="16"/>
        <v>1800.8077499999963</v>
      </c>
      <c r="G23" s="75">
        <f t="shared" si="16"/>
        <v>1800.8077499999963</v>
      </c>
      <c r="H23" s="75">
        <f t="shared" si="16"/>
        <v>1800.8077499999963</v>
      </c>
      <c r="I23" s="75">
        <f t="shared" si="16"/>
        <v>10804.846499999985</v>
      </c>
    </row>
    <row r="24" spans="1:9" x14ac:dyDescent="0.25">
      <c r="A24" s="23"/>
      <c r="B24" s="78" t="s">
        <v>58</v>
      </c>
      <c r="C24" s="79">
        <f>C23/C9</f>
        <v>6.2576130547535191E-2</v>
      </c>
      <c r="D24" s="79">
        <f t="shared" ref="D24:I24" si="17">D23/D9</f>
        <v>6.2576130547535191E-2</v>
      </c>
      <c r="E24" s="79">
        <f t="shared" si="17"/>
        <v>6.2576130547535191E-2</v>
      </c>
      <c r="F24" s="79">
        <f t="shared" si="17"/>
        <v>6.2576130547535191E-2</v>
      </c>
      <c r="G24" s="79">
        <f t="shared" si="17"/>
        <v>6.2576130547535191E-2</v>
      </c>
      <c r="H24" s="79">
        <f t="shared" si="17"/>
        <v>6.2576130547535191E-2</v>
      </c>
      <c r="I24" s="79">
        <f t="shared" si="17"/>
        <v>6.2576130547535233E-2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6.2576130547535191E-2</v>
      </c>
      <c r="B27" s="69" t="s">
        <v>19</v>
      </c>
      <c r="C27" s="71">
        <f t="shared" ref="C27:I27" si="19">C26+C23</f>
        <v>1800.8077499999963</v>
      </c>
      <c r="D27" s="71">
        <f t="shared" si="19"/>
        <v>1800.8077499999963</v>
      </c>
      <c r="E27" s="71">
        <f t="shared" si="19"/>
        <v>1800.8077499999963</v>
      </c>
      <c r="F27" s="71">
        <f t="shared" si="19"/>
        <v>1800.8077499999963</v>
      </c>
      <c r="G27" s="75">
        <f t="shared" si="19"/>
        <v>1800.8077499999963</v>
      </c>
      <c r="H27" s="75">
        <f t="shared" si="19"/>
        <v>1800.8077499999963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6.2576130547535191E-2</v>
      </c>
      <c r="B31" s="69" t="s">
        <v>23</v>
      </c>
      <c r="C31" s="71">
        <f t="shared" ref="C31:I31" si="20">C27+C29+C30</f>
        <v>1800.8077499999963</v>
      </c>
      <c r="D31" s="71">
        <f t="shared" si="20"/>
        <v>1800.8077499999963</v>
      </c>
      <c r="E31" s="71">
        <f t="shared" si="20"/>
        <v>1800.8077499999963</v>
      </c>
      <c r="F31" s="71">
        <f t="shared" si="20"/>
        <v>1800.8077499999963</v>
      </c>
      <c r="G31" s="75">
        <f t="shared" si="20"/>
        <v>1800.8077499999963</v>
      </c>
      <c r="H31" s="75">
        <f t="shared" si="20"/>
        <v>1800.8077499999963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-502.42536224999901</v>
      </c>
      <c r="D33" s="16">
        <f t="shared" si="21"/>
        <v>-502.42536224999901</v>
      </c>
      <c r="E33" s="16">
        <f t="shared" si="21"/>
        <v>-502.42536224999901</v>
      </c>
      <c r="F33" s="16">
        <f t="shared" si="21"/>
        <v>-502.42536224999901</v>
      </c>
      <c r="G33" s="17">
        <f>SUM(C33:F33)</f>
        <v>-2009.701448999996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0.18046956049909146</v>
      </c>
      <c r="B35" s="18" t="s">
        <v>17</v>
      </c>
      <c r="C35" s="19">
        <f>C31+C33</f>
        <v>1298.3823877499972</v>
      </c>
      <c r="D35" s="19">
        <f>D31+D33</f>
        <v>1298.3823877499972</v>
      </c>
      <c r="E35" s="19">
        <f>E31+E33</f>
        <v>1298.3823877499972</v>
      </c>
      <c r="F35" s="19">
        <f>F31+F33</f>
        <v>1298.3823877499972</v>
      </c>
      <c r="G35" s="20">
        <f>SUM(C35:F35)</f>
        <v>5193.5295509999887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28777.87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28777.87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28777.87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575.55740000000003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2877.7870000000003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2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F6167-1655-4759-8BBE-D906D3C4A755}">
  <dimension ref="A1:I72"/>
  <sheetViews>
    <sheetView topLeftCell="B1" zoomScale="80" zoomScaleNormal="80" workbookViewId="0">
      <selection activeCell="C11" sqref="C11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86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39069.11</v>
      </c>
      <c r="D6" s="11">
        <f>$C$6</f>
        <v>39069.11</v>
      </c>
      <c r="E6" s="11">
        <f t="shared" ref="E6:H6" si="0">$C$6</f>
        <v>39069.11</v>
      </c>
      <c r="F6" s="11">
        <f t="shared" si="0"/>
        <v>39069.11</v>
      </c>
      <c r="G6" s="11">
        <f t="shared" si="0"/>
        <v>39069.11</v>
      </c>
      <c r="H6" s="11">
        <f t="shared" si="0"/>
        <v>39069.11</v>
      </c>
      <c r="I6" s="11">
        <f>SUM(C6:H6)</f>
        <v>234414.65999999997</v>
      </c>
    </row>
    <row r="7" spans="1:9" ht="14.4" x14ac:dyDescent="0.3">
      <c r="A7" s="23"/>
      <c r="B7" s="54" t="s">
        <v>45</v>
      </c>
      <c r="C7" s="56">
        <v>16743.900000000001</v>
      </c>
      <c r="D7" s="56">
        <f>$C$7</f>
        <v>16743.900000000001</v>
      </c>
      <c r="E7" s="56">
        <f t="shared" ref="E7:H7" si="1">$C$7</f>
        <v>16743.900000000001</v>
      </c>
      <c r="F7" s="56">
        <f t="shared" si="1"/>
        <v>16743.900000000001</v>
      </c>
      <c r="G7" s="56">
        <f t="shared" si="1"/>
        <v>16743.900000000001</v>
      </c>
      <c r="H7" s="56">
        <f t="shared" si="1"/>
        <v>16743.900000000001</v>
      </c>
      <c r="I7" s="28">
        <f>SUM(C7:H7)</f>
        <v>100463.4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55813.01</v>
      </c>
      <c r="D9" s="73">
        <f t="shared" ref="D9:H9" si="2">SUM(D6:D7)</f>
        <v>55813.01</v>
      </c>
      <c r="E9" s="73">
        <f t="shared" si="2"/>
        <v>55813.01</v>
      </c>
      <c r="F9" s="73">
        <f t="shared" si="2"/>
        <v>55813.01</v>
      </c>
      <c r="G9" s="73">
        <f t="shared" si="2"/>
        <v>55813.01</v>
      </c>
      <c r="H9" s="73">
        <f t="shared" si="2"/>
        <v>55813.01</v>
      </c>
      <c r="I9" s="74">
        <f>SUM(I6:I7)</f>
        <v>334878.05999999994</v>
      </c>
    </row>
    <row r="10" spans="1:9" x14ac:dyDescent="0.25">
      <c r="A10" s="23"/>
    </row>
    <row r="11" spans="1:9" ht="14.4" x14ac:dyDescent="0.3">
      <c r="A11" s="27">
        <f t="shared" ref="A11:A19" si="3">-G11/$G$9</f>
        <v>-0.70000000000000007</v>
      </c>
      <c r="B11" s="46" t="s">
        <v>32</v>
      </c>
      <c r="C11" s="104">
        <f>(C6*70%)+(C7*70%)</f>
        <v>39069.107000000004</v>
      </c>
      <c r="D11" s="58">
        <f>$C$11</f>
        <v>39069.107000000004</v>
      </c>
      <c r="E11" s="58">
        <f t="shared" ref="E11:H11" si="4">$C$11</f>
        <v>39069.107000000004</v>
      </c>
      <c r="F11" s="58">
        <f t="shared" si="4"/>
        <v>39069.107000000004</v>
      </c>
      <c r="G11" s="58">
        <f t="shared" si="4"/>
        <v>39069.107000000004</v>
      </c>
      <c r="H11" s="58">
        <f t="shared" si="4"/>
        <v>39069.107000000004</v>
      </c>
      <c r="I11" s="58">
        <f t="shared" ref="I11:I19" si="5">SUM(C11:H11)</f>
        <v>234414.64200000005</v>
      </c>
    </row>
    <row r="12" spans="1:9" ht="14.4" x14ac:dyDescent="0.3">
      <c r="A12" s="27">
        <f t="shared" si="3"/>
        <v>-0.10148171546383182</v>
      </c>
      <c r="B12" s="47" t="s">
        <v>54</v>
      </c>
      <c r="C12" s="61">
        <v>5664</v>
      </c>
      <c r="D12" s="59">
        <f>$C$12</f>
        <v>5664</v>
      </c>
      <c r="E12" s="59">
        <f t="shared" ref="E12:H12" si="6">$C$12</f>
        <v>5664</v>
      </c>
      <c r="F12" s="59">
        <f t="shared" si="6"/>
        <v>5664</v>
      </c>
      <c r="G12" s="59">
        <f t="shared" si="6"/>
        <v>5664</v>
      </c>
      <c r="H12" s="59">
        <f t="shared" si="6"/>
        <v>5664</v>
      </c>
      <c r="I12" s="59">
        <f t="shared" si="5"/>
        <v>33984</v>
      </c>
    </row>
    <row r="13" spans="1:9" ht="14.4" x14ac:dyDescent="0.3">
      <c r="A13" s="27"/>
      <c r="B13" s="47" t="s">
        <v>57</v>
      </c>
      <c r="C13" s="61">
        <v>1888</v>
      </c>
      <c r="D13" s="59">
        <f>C13</f>
        <v>1888</v>
      </c>
      <c r="E13" s="59">
        <f t="shared" ref="E13:H13" si="7">D13</f>
        <v>1888</v>
      </c>
      <c r="F13" s="59">
        <f t="shared" si="7"/>
        <v>1888</v>
      </c>
      <c r="G13" s="59">
        <f t="shared" si="7"/>
        <v>1888</v>
      </c>
      <c r="H13" s="59">
        <f t="shared" si="7"/>
        <v>1888</v>
      </c>
      <c r="I13" s="59">
        <f t="shared" si="5"/>
        <v>11328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390.69106999999997</v>
      </c>
      <c r="D14" s="60">
        <f>$C$14</f>
        <v>390.69106999999997</v>
      </c>
      <c r="E14" s="60">
        <f t="shared" ref="E14:H14" si="8">$C$14</f>
        <v>390.69106999999997</v>
      </c>
      <c r="F14" s="60">
        <f t="shared" si="8"/>
        <v>390.69106999999997</v>
      </c>
      <c r="G14" s="60">
        <f t="shared" si="8"/>
        <v>390.69106999999997</v>
      </c>
      <c r="H14" s="60">
        <f t="shared" si="8"/>
        <v>390.69106999999997</v>
      </c>
      <c r="I14" s="59">
        <f t="shared" si="5"/>
        <v>2344.1464199999996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167.43903</v>
      </c>
      <c r="D16" s="60">
        <f>$C$16</f>
        <v>167.43903</v>
      </c>
      <c r="E16" s="60">
        <f t="shared" ref="E16:H16" si="10">$C$16</f>
        <v>167.43903</v>
      </c>
      <c r="F16" s="60">
        <f t="shared" si="10"/>
        <v>167.43903</v>
      </c>
      <c r="G16" s="60">
        <f t="shared" si="10"/>
        <v>167.43903</v>
      </c>
      <c r="H16" s="60">
        <f t="shared" si="10"/>
        <v>167.43903</v>
      </c>
      <c r="I16" s="59">
        <f t="shared" si="5"/>
        <v>1004.63418</v>
      </c>
    </row>
    <row r="17" spans="1:9" ht="14.4" x14ac:dyDescent="0.3">
      <c r="A17" s="27">
        <f t="shared" si="3"/>
        <v>-5.000000000000001E-3</v>
      </c>
      <c r="B17" s="47" t="s">
        <v>39</v>
      </c>
      <c r="C17" s="61">
        <f>C9*0.5%</f>
        <v>279.06505000000004</v>
      </c>
      <c r="D17" s="61">
        <f>$C$17</f>
        <v>279.06505000000004</v>
      </c>
      <c r="E17" s="61">
        <f t="shared" ref="E17:H17" si="11">$C$17</f>
        <v>279.06505000000004</v>
      </c>
      <c r="F17" s="61">
        <f t="shared" si="11"/>
        <v>279.06505000000004</v>
      </c>
      <c r="G17" s="61">
        <f t="shared" si="11"/>
        <v>279.06505000000004</v>
      </c>
      <c r="H17" s="61">
        <f t="shared" si="11"/>
        <v>279.06505000000004</v>
      </c>
      <c r="I17" s="59">
        <f t="shared" si="5"/>
        <v>1674.3903000000005</v>
      </c>
    </row>
    <row r="18" spans="1:9" ht="14.4" x14ac:dyDescent="0.3">
      <c r="A18" s="27">
        <f t="shared" si="3"/>
        <v>-1.0000000000000002E-2</v>
      </c>
      <c r="B18" s="47" t="s">
        <v>41</v>
      </c>
      <c r="C18" s="61">
        <f>C9*1%</f>
        <v>558.13010000000008</v>
      </c>
      <c r="D18" s="59">
        <f>$C$18</f>
        <v>558.13010000000008</v>
      </c>
      <c r="E18" s="59">
        <f t="shared" ref="E18:H18" si="12">$C$18</f>
        <v>558.13010000000008</v>
      </c>
      <c r="F18" s="59">
        <f t="shared" si="12"/>
        <v>558.13010000000008</v>
      </c>
      <c r="G18" s="59">
        <f t="shared" si="12"/>
        <v>558.13010000000008</v>
      </c>
      <c r="H18" s="59">
        <f t="shared" si="12"/>
        <v>558.13010000000008</v>
      </c>
      <c r="I18" s="59">
        <f t="shared" si="5"/>
        <v>3348.780600000001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48016.432250000005</v>
      </c>
      <c r="D21" s="71">
        <f t="shared" ref="D21:F21" si="14">SUM(D11:D20)</f>
        <v>48016.432250000005</v>
      </c>
      <c r="E21" s="71">
        <f t="shared" si="14"/>
        <v>48016.432250000005</v>
      </c>
      <c r="F21" s="71">
        <f t="shared" si="14"/>
        <v>48016.432250000005</v>
      </c>
      <c r="G21" s="72">
        <f>SUM(G11:G20)</f>
        <v>48016.432250000005</v>
      </c>
      <c r="H21" s="72">
        <f t="shared" ref="H21" si="15">SUM(H11:H20)</f>
        <v>48016.432250000005</v>
      </c>
      <c r="I21" s="72">
        <f>SUM(I11:I20)</f>
        <v>288098.59350000008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7796.5777499999967</v>
      </c>
      <c r="D23" s="71">
        <f t="shared" si="16"/>
        <v>7796.5777499999967</v>
      </c>
      <c r="E23" s="71">
        <f t="shared" si="16"/>
        <v>7796.5777499999967</v>
      </c>
      <c r="F23" s="71">
        <f t="shared" si="16"/>
        <v>7796.5777499999967</v>
      </c>
      <c r="G23" s="75">
        <f t="shared" si="16"/>
        <v>7796.5777499999967</v>
      </c>
      <c r="H23" s="75">
        <f t="shared" si="16"/>
        <v>7796.5777499999967</v>
      </c>
      <c r="I23" s="75">
        <f t="shared" si="16"/>
        <v>46779.466499999864</v>
      </c>
    </row>
    <row r="24" spans="1:9" x14ac:dyDescent="0.25">
      <c r="A24" s="23"/>
      <c r="B24" s="78" t="s">
        <v>58</v>
      </c>
      <c r="C24" s="79">
        <f>C23/C9</f>
        <v>0.13969104604822419</v>
      </c>
      <c r="D24" s="79">
        <f t="shared" ref="D24:I24" si="17">D23/D9</f>
        <v>0.13969104604822419</v>
      </c>
      <c r="E24" s="79">
        <f t="shared" si="17"/>
        <v>0.13969104604822419</v>
      </c>
      <c r="F24" s="79">
        <f t="shared" si="17"/>
        <v>0.13969104604822419</v>
      </c>
      <c r="G24" s="79">
        <f t="shared" si="17"/>
        <v>0.13969104604822419</v>
      </c>
      <c r="H24" s="79">
        <f t="shared" si="17"/>
        <v>0.13969104604822419</v>
      </c>
      <c r="I24" s="79">
        <f t="shared" si="17"/>
        <v>0.13969104604822385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0.13969104604822419</v>
      </c>
      <c r="B27" s="69" t="s">
        <v>19</v>
      </c>
      <c r="C27" s="71">
        <f t="shared" ref="C27:I27" si="19">C26+C23</f>
        <v>7796.5777499999967</v>
      </c>
      <c r="D27" s="71">
        <f t="shared" si="19"/>
        <v>7796.5777499999967</v>
      </c>
      <c r="E27" s="71">
        <f t="shared" si="19"/>
        <v>7796.5777499999967</v>
      </c>
      <c r="F27" s="71">
        <f t="shared" si="19"/>
        <v>7796.5777499999967</v>
      </c>
      <c r="G27" s="75">
        <f t="shared" si="19"/>
        <v>7796.5777499999967</v>
      </c>
      <c r="H27" s="75">
        <f t="shared" si="19"/>
        <v>7796.5777499999967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0.13969104604822419</v>
      </c>
      <c r="B31" s="69" t="s">
        <v>23</v>
      </c>
      <c r="C31" s="71">
        <f t="shared" ref="C31:I31" si="20">C27+C29+C30</f>
        <v>7796.5777499999967</v>
      </c>
      <c r="D31" s="71">
        <f t="shared" si="20"/>
        <v>7796.5777499999967</v>
      </c>
      <c r="E31" s="71">
        <f t="shared" si="20"/>
        <v>7796.5777499999967</v>
      </c>
      <c r="F31" s="71">
        <f t="shared" si="20"/>
        <v>7796.5777499999967</v>
      </c>
      <c r="G31" s="75">
        <f t="shared" si="20"/>
        <v>7796.5777499999967</v>
      </c>
      <c r="H31" s="75">
        <f t="shared" si="20"/>
        <v>7796.5777499999967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-2175.2451922499995</v>
      </c>
      <c r="D33" s="16">
        <f t="shared" si="21"/>
        <v>-2175.2451922499995</v>
      </c>
      <c r="E33" s="16">
        <f t="shared" si="21"/>
        <v>-2175.2451922499995</v>
      </c>
      <c r="F33" s="16">
        <f t="shared" si="21"/>
        <v>-2175.2451922499995</v>
      </c>
      <c r="G33" s="17">
        <f>SUM(C33:F33)</f>
        <v>-8700.980768999998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0.40286897680307848</v>
      </c>
      <c r="B35" s="18" t="s">
        <v>17</v>
      </c>
      <c r="C35" s="19">
        <f>C31+C33</f>
        <v>5621.3325577499972</v>
      </c>
      <c r="D35" s="19">
        <f>D31+D33</f>
        <v>5621.3325577499972</v>
      </c>
      <c r="E35" s="19">
        <f>E31+E33</f>
        <v>5621.3325577499972</v>
      </c>
      <c r="F35" s="19">
        <f>F31+F33</f>
        <v>5621.3325577499972</v>
      </c>
      <c r="G35" s="20">
        <f>SUM(C35:F35)</f>
        <v>22485.330230999989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55813.01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55813.01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55813.01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1116.2602000000002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5581.3010000000004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1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F3861-FA42-4E71-85ED-AC6A761C8170}">
  <dimension ref="A1:I72"/>
  <sheetViews>
    <sheetView topLeftCell="B1" zoomScale="80" zoomScaleNormal="80" workbookViewId="0">
      <selection activeCell="C14" sqref="C14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67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2187.06</v>
      </c>
      <c r="D6" s="11">
        <f>$C$6</f>
        <v>2187.06</v>
      </c>
      <c r="E6" s="11">
        <f t="shared" ref="E6:H6" si="0">$C$6</f>
        <v>2187.06</v>
      </c>
      <c r="F6" s="11">
        <f t="shared" si="0"/>
        <v>2187.06</v>
      </c>
      <c r="G6" s="11">
        <f t="shared" si="0"/>
        <v>2187.06</v>
      </c>
      <c r="H6" s="11">
        <f t="shared" si="0"/>
        <v>2187.06</v>
      </c>
      <c r="I6" s="11">
        <f>SUM(C6:H6)</f>
        <v>13122.359999999999</v>
      </c>
    </row>
    <row r="7" spans="1:9" ht="14.4" x14ac:dyDescent="0.3">
      <c r="A7" s="23"/>
      <c r="B7" s="54" t="s">
        <v>45</v>
      </c>
      <c r="C7" s="56">
        <v>937.31</v>
      </c>
      <c r="D7" s="56">
        <f>$C$7</f>
        <v>937.31</v>
      </c>
      <c r="E7" s="56">
        <f t="shared" ref="E7:H7" si="1">$C$7</f>
        <v>937.31</v>
      </c>
      <c r="F7" s="56">
        <f t="shared" si="1"/>
        <v>937.31</v>
      </c>
      <c r="G7" s="56">
        <f t="shared" si="1"/>
        <v>937.31</v>
      </c>
      <c r="H7" s="56">
        <f t="shared" si="1"/>
        <v>937.31</v>
      </c>
      <c r="I7" s="28">
        <f>SUM(C7:H7)</f>
        <v>5623.8599999999988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3124.37</v>
      </c>
      <c r="D9" s="73">
        <f t="shared" ref="D9:H9" si="2">SUM(D6:D7)</f>
        <v>3124.37</v>
      </c>
      <c r="E9" s="73">
        <f t="shared" si="2"/>
        <v>3124.37</v>
      </c>
      <c r="F9" s="73">
        <f t="shared" si="2"/>
        <v>3124.37</v>
      </c>
      <c r="G9" s="73">
        <f t="shared" si="2"/>
        <v>3124.37</v>
      </c>
      <c r="H9" s="73">
        <f t="shared" si="2"/>
        <v>3124.37</v>
      </c>
      <c r="I9" s="74">
        <f>SUM(I6:I7)</f>
        <v>18746.219999999998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2187.0589999999997</v>
      </c>
      <c r="D11" s="58">
        <f>$C$11</f>
        <v>2187.0589999999997</v>
      </c>
      <c r="E11" s="58">
        <f t="shared" ref="E11:H11" si="4">$C$11</f>
        <v>2187.0589999999997</v>
      </c>
      <c r="F11" s="58">
        <f t="shared" si="4"/>
        <v>2187.0589999999997</v>
      </c>
      <c r="G11" s="58">
        <f t="shared" si="4"/>
        <v>2187.0589999999997</v>
      </c>
      <c r="H11" s="58">
        <f t="shared" si="4"/>
        <v>2187.0589999999997</v>
      </c>
      <c r="I11" s="58">
        <f t="shared" ref="I11:I19" si="5">SUM(C11:H11)</f>
        <v>13122.353999999998</v>
      </c>
    </row>
    <row r="12" spans="1:9" ht="14.4" x14ac:dyDescent="0.3">
      <c r="A12" s="27">
        <f t="shared" si="3"/>
        <v>-0.18925415363737327</v>
      </c>
      <c r="B12" s="47" t="s">
        <v>54</v>
      </c>
      <c r="C12" s="59">
        <v>591.29999999999995</v>
      </c>
      <c r="D12" s="59">
        <f>$C$12</f>
        <v>591.29999999999995</v>
      </c>
      <c r="E12" s="59">
        <f t="shared" ref="E12:H12" si="6">$C$12</f>
        <v>591.29999999999995</v>
      </c>
      <c r="F12" s="59">
        <f t="shared" si="6"/>
        <v>591.29999999999995</v>
      </c>
      <c r="G12" s="59">
        <f t="shared" si="6"/>
        <v>591.29999999999995</v>
      </c>
      <c r="H12" s="59">
        <f t="shared" si="6"/>
        <v>591.29999999999995</v>
      </c>
      <c r="I12" s="59">
        <f t="shared" si="5"/>
        <v>3547.8</v>
      </c>
    </row>
    <row r="13" spans="1:9" ht="14.4" x14ac:dyDescent="0.3">
      <c r="A13" s="27"/>
      <c r="B13" s="47" t="s">
        <v>57</v>
      </c>
      <c r="C13" s="59">
        <v>197.1</v>
      </c>
      <c r="D13" s="59">
        <f>C13</f>
        <v>197.1</v>
      </c>
      <c r="E13" s="59">
        <f t="shared" ref="E13:H13" si="7">D13</f>
        <v>197.1</v>
      </c>
      <c r="F13" s="59">
        <f t="shared" si="7"/>
        <v>197.1</v>
      </c>
      <c r="G13" s="59">
        <f t="shared" si="7"/>
        <v>197.1</v>
      </c>
      <c r="H13" s="59">
        <f t="shared" si="7"/>
        <v>197.1</v>
      </c>
      <c r="I13" s="59">
        <f t="shared" si="5"/>
        <v>1182.5999999999999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21.870589999999996</v>
      </c>
      <c r="D14" s="60">
        <f>$C$14</f>
        <v>21.870589999999996</v>
      </c>
      <c r="E14" s="60">
        <f t="shared" ref="E14:H14" si="8">$C$14</f>
        <v>21.870589999999996</v>
      </c>
      <c r="F14" s="60">
        <f t="shared" si="8"/>
        <v>21.870589999999996</v>
      </c>
      <c r="G14" s="60">
        <f t="shared" si="8"/>
        <v>21.870589999999996</v>
      </c>
      <c r="H14" s="60">
        <f t="shared" si="8"/>
        <v>21.870589999999996</v>
      </c>
      <c r="I14" s="59">
        <f t="shared" si="5"/>
        <v>131.22353999999999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9.3731100000000005</v>
      </c>
      <c r="D16" s="60">
        <f>$C$16</f>
        <v>9.3731100000000005</v>
      </c>
      <c r="E16" s="60">
        <f t="shared" ref="E16:H16" si="10">$C$16</f>
        <v>9.3731100000000005</v>
      </c>
      <c r="F16" s="60">
        <f t="shared" si="10"/>
        <v>9.3731100000000005</v>
      </c>
      <c r="G16" s="60">
        <f t="shared" si="10"/>
        <v>9.3731100000000005</v>
      </c>
      <c r="H16" s="60">
        <f t="shared" si="10"/>
        <v>9.3731100000000005</v>
      </c>
      <c r="I16" s="59">
        <f t="shared" si="5"/>
        <v>56.238659999999996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15.62185</v>
      </c>
      <c r="D17" s="61">
        <f>$C$17</f>
        <v>15.62185</v>
      </c>
      <c r="E17" s="61">
        <f t="shared" ref="E17:H17" si="11">$C$17</f>
        <v>15.62185</v>
      </c>
      <c r="F17" s="61">
        <f t="shared" si="11"/>
        <v>15.62185</v>
      </c>
      <c r="G17" s="61">
        <f t="shared" si="11"/>
        <v>15.62185</v>
      </c>
      <c r="H17" s="61">
        <f t="shared" si="11"/>
        <v>15.62185</v>
      </c>
      <c r="I17" s="59">
        <f t="shared" si="5"/>
        <v>93.731099999999998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31.2437</v>
      </c>
      <c r="D18" s="59">
        <f>$C$18</f>
        <v>31.2437</v>
      </c>
      <c r="E18" s="59">
        <f t="shared" ref="E18:H18" si="12">$C$18</f>
        <v>31.2437</v>
      </c>
      <c r="F18" s="59">
        <f t="shared" si="12"/>
        <v>31.2437</v>
      </c>
      <c r="G18" s="59">
        <f t="shared" si="12"/>
        <v>31.2437</v>
      </c>
      <c r="H18" s="59">
        <f t="shared" si="12"/>
        <v>31.2437</v>
      </c>
      <c r="I18" s="59">
        <f t="shared" si="5"/>
        <v>187.4622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$C$19</f>
        <v>0</v>
      </c>
      <c r="E19" s="59">
        <f t="shared" ref="E19:H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3053.5682499999994</v>
      </c>
      <c r="D21" s="71">
        <f t="shared" ref="D21:F21" si="14">SUM(D11:D20)</f>
        <v>3053.5682499999994</v>
      </c>
      <c r="E21" s="71">
        <f t="shared" si="14"/>
        <v>3053.5682499999994</v>
      </c>
      <c r="F21" s="71">
        <f t="shared" si="14"/>
        <v>3053.5682499999994</v>
      </c>
      <c r="G21" s="72">
        <f>SUM(G11:G20)</f>
        <v>3053.5682499999994</v>
      </c>
      <c r="H21" s="72">
        <f t="shared" ref="H21" si="15">SUM(H11:H20)</f>
        <v>3053.5682499999994</v>
      </c>
      <c r="I21" s="72">
        <f>SUM(I11:I20)</f>
        <v>18321.409499999998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70.801750000000538</v>
      </c>
      <c r="D23" s="71">
        <f t="shared" si="16"/>
        <v>70.801750000000538</v>
      </c>
      <c r="E23" s="71">
        <f t="shared" si="16"/>
        <v>70.801750000000538</v>
      </c>
      <c r="F23" s="71">
        <f t="shared" si="16"/>
        <v>70.801750000000538</v>
      </c>
      <c r="G23" s="75">
        <f t="shared" si="16"/>
        <v>70.801750000000538</v>
      </c>
      <c r="H23" s="75">
        <f t="shared" si="16"/>
        <v>70.801750000000538</v>
      </c>
      <c r="I23" s="75">
        <f t="shared" si="16"/>
        <v>424.81049999999959</v>
      </c>
    </row>
    <row r="24" spans="1:9" x14ac:dyDescent="0.25">
      <c r="A24" s="23"/>
      <c r="B24" s="78" t="s">
        <v>58</v>
      </c>
      <c r="C24" s="79">
        <f>C23/C9</f>
        <v>2.2661128483502446E-2</v>
      </c>
      <c r="D24" s="79">
        <f t="shared" ref="D24:I24" si="17">D23/D9</f>
        <v>2.2661128483502446E-2</v>
      </c>
      <c r="E24" s="79">
        <f t="shared" si="17"/>
        <v>2.2661128483502446E-2</v>
      </c>
      <c r="F24" s="79">
        <f t="shared" si="17"/>
        <v>2.2661128483502446E-2</v>
      </c>
      <c r="G24" s="79">
        <f t="shared" si="17"/>
        <v>2.2661128483502446E-2</v>
      </c>
      <c r="H24" s="79">
        <f t="shared" si="17"/>
        <v>2.2661128483502446E-2</v>
      </c>
      <c r="I24" s="79">
        <f t="shared" si="17"/>
        <v>2.2661128483502255E-2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2.2661128483502446E-2</v>
      </c>
      <c r="B27" s="69" t="s">
        <v>19</v>
      </c>
      <c r="C27" s="71">
        <f t="shared" ref="C27:I27" si="19">C26+C23</f>
        <v>70.801750000000538</v>
      </c>
      <c r="D27" s="71">
        <f t="shared" si="19"/>
        <v>70.801750000000538</v>
      </c>
      <c r="E27" s="71">
        <f t="shared" si="19"/>
        <v>70.801750000000538</v>
      </c>
      <c r="F27" s="71">
        <f t="shared" si="19"/>
        <v>70.801750000000538</v>
      </c>
      <c r="G27" s="75">
        <f t="shared" si="19"/>
        <v>70.801750000000538</v>
      </c>
      <c r="H27" s="75">
        <f t="shared" si="19"/>
        <v>70.801750000000538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2.2661128483502446E-2</v>
      </c>
      <c r="B31" s="69" t="s">
        <v>23</v>
      </c>
      <c r="C31" s="71">
        <f t="shared" ref="C31:I31" si="20">C27+C29+C30</f>
        <v>70.801750000000538</v>
      </c>
      <c r="D31" s="71">
        <f t="shared" si="20"/>
        <v>70.801750000000538</v>
      </c>
      <c r="E31" s="71">
        <f t="shared" si="20"/>
        <v>70.801750000000538</v>
      </c>
      <c r="F31" s="71">
        <f t="shared" si="20"/>
        <v>70.801750000000538</v>
      </c>
      <c r="G31" s="75">
        <f t="shared" si="20"/>
        <v>70.801750000000538</v>
      </c>
      <c r="H31" s="75">
        <f t="shared" si="20"/>
        <v>70.801750000000538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-19.753688250000152</v>
      </c>
      <c r="D33" s="16">
        <f t="shared" si="21"/>
        <v>-19.753688250000152</v>
      </c>
      <c r="E33" s="16">
        <f t="shared" si="21"/>
        <v>-19.753688250000152</v>
      </c>
      <c r="F33" s="16">
        <f t="shared" si="21"/>
        <v>-19.753688250000152</v>
      </c>
      <c r="G33" s="17">
        <f>SUM(C33:F33)</f>
        <v>-79.01475300000061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6.5354694546421052E-2</v>
      </c>
      <c r="B35" s="18" t="s">
        <v>17</v>
      </c>
      <c r="C35" s="19">
        <f>C31+C33</f>
        <v>51.048061750000386</v>
      </c>
      <c r="D35" s="19">
        <f>D31+D33</f>
        <v>51.048061750000386</v>
      </c>
      <c r="E35" s="19">
        <f>E31+E33</f>
        <v>51.048061750000386</v>
      </c>
      <c r="F35" s="19">
        <f>F31+F33</f>
        <v>51.048061750000386</v>
      </c>
      <c r="G35" s="20">
        <f>SUM(C35:F35)</f>
        <v>204.19224700000154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3124.37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3124.37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3124.37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62.487400000000001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312.43700000000001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27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5FAE6-A016-431F-88E5-141CBA48884C}">
  <sheetPr>
    <tabColor rgb="FF92D050"/>
    <pageSetUpPr fitToPage="1"/>
  </sheetPr>
  <dimension ref="A1:I72"/>
  <sheetViews>
    <sheetView tabSelected="1" topLeftCell="B1" zoomScale="80" zoomScaleNormal="80" workbookViewId="0">
      <selection activeCell="C15" sqref="C15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64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f>Avezzano!C6+Campobasso!C6+Isernia!C6+Larino!C6+'L''Aquila'!C6+Sulmona!C6</f>
        <v>91818.35</v>
      </c>
      <c r="D6" s="11">
        <f>$C$6</f>
        <v>91818.35</v>
      </c>
      <c r="E6" s="11">
        <f t="shared" ref="E6:H6" si="0">$C$6</f>
        <v>91818.35</v>
      </c>
      <c r="F6" s="11">
        <f t="shared" si="0"/>
        <v>91818.35</v>
      </c>
      <c r="G6" s="11">
        <f t="shared" si="0"/>
        <v>91818.35</v>
      </c>
      <c r="H6" s="11">
        <f t="shared" si="0"/>
        <v>91818.35</v>
      </c>
      <c r="I6" s="11">
        <f>SUM(C6:H6)</f>
        <v>550910.1</v>
      </c>
    </row>
    <row r="7" spans="1:9" ht="14.4" x14ac:dyDescent="0.3">
      <c r="A7" s="23"/>
      <c r="B7" s="54" t="s">
        <v>45</v>
      </c>
      <c r="C7" s="56">
        <f>Avezzano!C7+Campobasso!C7+Isernia!C7+Larino!C7+'L''Aquila'!C7+Sulmona!C7</f>
        <v>39350.620000000003</v>
      </c>
      <c r="D7" s="56">
        <f>$C$7</f>
        <v>39350.620000000003</v>
      </c>
      <c r="E7" s="56">
        <f t="shared" ref="E7:H7" si="1">$C$7</f>
        <v>39350.620000000003</v>
      </c>
      <c r="F7" s="56">
        <f t="shared" si="1"/>
        <v>39350.620000000003</v>
      </c>
      <c r="G7" s="56">
        <f t="shared" si="1"/>
        <v>39350.620000000003</v>
      </c>
      <c r="H7" s="56">
        <f t="shared" si="1"/>
        <v>39350.620000000003</v>
      </c>
      <c r="I7" s="28">
        <f>SUM(C7:H7)</f>
        <v>236103.72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131168.97</v>
      </c>
      <c r="D9" s="73">
        <f t="shared" ref="D9:H9" si="2">SUM(D6:D7)</f>
        <v>131168.97</v>
      </c>
      <c r="E9" s="73">
        <f t="shared" si="2"/>
        <v>131168.97</v>
      </c>
      <c r="F9" s="73">
        <f t="shared" si="2"/>
        <v>131168.97</v>
      </c>
      <c r="G9" s="73">
        <f t="shared" si="2"/>
        <v>131168.97</v>
      </c>
      <c r="H9" s="73">
        <f t="shared" si="2"/>
        <v>131168.97</v>
      </c>
      <c r="I9" s="74">
        <f>SUM(I6:I7)</f>
        <v>787013.82</v>
      </c>
    </row>
    <row r="10" spans="1:9" x14ac:dyDescent="0.25">
      <c r="A10" s="23"/>
    </row>
    <row r="11" spans="1:9" ht="14.4" x14ac:dyDescent="0.3">
      <c r="A11" s="27">
        <f t="shared" ref="A11:A19" si="3">-G11/$G$9</f>
        <v>-0.68122798783889216</v>
      </c>
      <c r="B11" s="46" t="s">
        <v>32</v>
      </c>
      <c r="C11" s="58">
        <f>Avezzano!C11+Campobasso!C11+Isernia!C11+Larino!C11+'L''Aquila'!C11+Sulmona!C11</f>
        <v>89355.973500000007</v>
      </c>
      <c r="D11" s="58">
        <f>$C$11</f>
        <v>89355.973500000007</v>
      </c>
      <c r="E11" s="58">
        <f t="shared" ref="E11:H11" si="4">$C$11</f>
        <v>89355.973500000007</v>
      </c>
      <c r="F11" s="58">
        <f t="shared" si="4"/>
        <v>89355.973500000007</v>
      </c>
      <c r="G11" s="58">
        <f t="shared" si="4"/>
        <v>89355.973500000007</v>
      </c>
      <c r="H11" s="58">
        <f t="shared" si="4"/>
        <v>89355.973500000007</v>
      </c>
      <c r="I11" s="58">
        <f t="shared" ref="I11:I19" si="5">SUM(C11:H11)</f>
        <v>536135.84100000001</v>
      </c>
    </row>
    <row r="12" spans="1:9" ht="14.4" x14ac:dyDescent="0.3">
      <c r="A12" s="27">
        <f t="shared" si="3"/>
        <v>-0.14681521094508859</v>
      </c>
      <c r="B12" s="47" t="s">
        <v>54</v>
      </c>
      <c r="C12" s="61">
        <f>Avezzano!C12+Campobasso!C12+Isernia!C12+Larino!C12+'L''Aquila'!C12+Sulmona!C12</f>
        <v>19257.599999999999</v>
      </c>
      <c r="D12" s="59">
        <f>$C$12</f>
        <v>19257.599999999999</v>
      </c>
      <c r="E12" s="59">
        <f t="shared" ref="E12:H12" si="6">$C$12</f>
        <v>19257.599999999999</v>
      </c>
      <c r="F12" s="59">
        <f t="shared" si="6"/>
        <v>19257.599999999999</v>
      </c>
      <c r="G12" s="59">
        <f t="shared" si="6"/>
        <v>19257.599999999999</v>
      </c>
      <c r="H12" s="59">
        <f t="shared" si="6"/>
        <v>19257.599999999999</v>
      </c>
      <c r="I12" s="59">
        <f t="shared" si="5"/>
        <v>115545.60000000001</v>
      </c>
    </row>
    <row r="13" spans="1:9" ht="14.4" x14ac:dyDescent="0.3">
      <c r="A13" s="27"/>
      <c r="B13" s="47" t="s">
        <v>57</v>
      </c>
      <c r="C13" s="61">
        <f>Avezzano!C13+Campobasso!C13+Isernia!C13+Larino!C13+'L''Aquila'!C13+Sulmona!C13</f>
        <v>6419.2</v>
      </c>
      <c r="D13" s="59">
        <f>C13</f>
        <v>6419.2</v>
      </c>
      <c r="E13" s="59">
        <f t="shared" ref="E13:H13" si="7">D13</f>
        <v>6419.2</v>
      </c>
      <c r="F13" s="59">
        <f t="shared" si="7"/>
        <v>6419.2</v>
      </c>
      <c r="G13" s="59">
        <f t="shared" si="7"/>
        <v>6419.2</v>
      </c>
      <c r="H13" s="59">
        <f t="shared" si="7"/>
        <v>6419.2</v>
      </c>
      <c r="I13" s="59">
        <f t="shared" si="5"/>
        <v>38515.199999999997</v>
      </c>
    </row>
    <row r="14" spans="1:9" ht="14.4" x14ac:dyDescent="0.3">
      <c r="A14" s="27">
        <f t="shared" si="3"/>
        <v>-6.9999999999999993E-3</v>
      </c>
      <c r="B14" s="47" t="s">
        <v>55</v>
      </c>
      <c r="C14" s="61">
        <f>Avezzano!C14+Campobasso!C14+Isernia!C14+Larino!C14+'L''Aquila'!C14+Sulmona!C14</f>
        <v>918.18278999999995</v>
      </c>
      <c r="D14" s="60">
        <f>$C$14</f>
        <v>918.18278999999995</v>
      </c>
      <c r="E14" s="60">
        <f t="shared" ref="E14:H14" si="8">$C$14</f>
        <v>918.18278999999995</v>
      </c>
      <c r="F14" s="60">
        <f t="shared" si="8"/>
        <v>918.18278999999995</v>
      </c>
      <c r="G14" s="60">
        <f t="shared" si="8"/>
        <v>918.18278999999995</v>
      </c>
      <c r="H14" s="60">
        <f t="shared" si="8"/>
        <v>918.18278999999995</v>
      </c>
      <c r="I14" s="59">
        <f t="shared" si="5"/>
        <v>5509.09674</v>
      </c>
    </row>
    <row r="15" spans="1:9" ht="14.4" x14ac:dyDescent="0.3">
      <c r="A15" s="27"/>
      <c r="B15" s="47" t="s">
        <v>56</v>
      </c>
      <c r="C15" s="61">
        <f>Avezzano!C15+Campobasso!C15+Isernia!C15+Larino!C15+'L''Aquila'!C15+Sulmona!C15</f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1">
        <f>Avezzano!C16+Campobasso!C16+Isernia!C16+Larino!C16+'L''Aquila'!C16+Sulmona!C16</f>
        <v>393.50691</v>
      </c>
      <c r="D16" s="60">
        <f>$C$16</f>
        <v>393.50691</v>
      </c>
      <c r="E16" s="60">
        <f t="shared" ref="E16:H16" si="10">$C$16</f>
        <v>393.50691</v>
      </c>
      <c r="F16" s="60">
        <f t="shared" si="10"/>
        <v>393.50691</v>
      </c>
      <c r="G16" s="60">
        <f t="shared" si="10"/>
        <v>393.50691</v>
      </c>
      <c r="H16" s="60">
        <f t="shared" si="10"/>
        <v>393.50691</v>
      </c>
      <c r="I16" s="59">
        <f t="shared" si="5"/>
        <v>2361.0414599999999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Avezzano!C17+Campobasso!C17+Isernia!C17+Larino!C17+'L''Aquila'!C17+Sulmona!C17</f>
        <v>655.84485000000006</v>
      </c>
      <c r="D17" s="61">
        <f>$C$17</f>
        <v>655.84485000000006</v>
      </c>
      <c r="E17" s="61">
        <f t="shared" ref="E17:H17" si="11">$C$17</f>
        <v>655.84485000000006</v>
      </c>
      <c r="F17" s="61">
        <f t="shared" si="11"/>
        <v>655.84485000000006</v>
      </c>
      <c r="G17" s="61">
        <f t="shared" si="11"/>
        <v>655.84485000000006</v>
      </c>
      <c r="H17" s="61">
        <f t="shared" si="11"/>
        <v>655.84485000000006</v>
      </c>
      <c r="I17" s="59">
        <f t="shared" si="5"/>
        <v>3935.0691000000002</v>
      </c>
    </row>
    <row r="18" spans="1:9" ht="14.4" x14ac:dyDescent="0.3">
      <c r="A18" s="27">
        <f t="shared" si="3"/>
        <v>-0.01</v>
      </c>
      <c r="B18" s="47" t="s">
        <v>41</v>
      </c>
      <c r="C18" s="61">
        <f>Avezzano!C18+Campobasso!C18+Isernia!C18+Larino!C18+'L''Aquila'!C18+Sulmona!C18</f>
        <v>1311.6897000000001</v>
      </c>
      <c r="D18" s="59">
        <f>$C$18</f>
        <v>1311.6897000000001</v>
      </c>
      <c r="E18" s="59">
        <f t="shared" ref="E18:H18" si="12">$C$18</f>
        <v>1311.6897000000001</v>
      </c>
      <c r="F18" s="59">
        <f t="shared" si="12"/>
        <v>1311.6897000000001</v>
      </c>
      <c r="G18" s="59">
        <f t="shared" si="12"/>
        <v>1311.6897000000001</v>
      </c>
      <c r="H18" s="59">
        <f t="shared" si="12"/>
        <v>1311.6897000000001</v>
      </c>
      <c r="I18" s="59">
        <f t="shared" si="5"/>
        <v>7870.1382000000003</v>
      </c>
    </row>
    <row r="19" spans="1:9" ht="14.4" x14ac:dyDescent="0.3">
      <c r="A19" s="27">
        <f t="shared" si="3"/>
        <v>0</v>
      </c>
      <c r="B19" s="47" t="s">
        <v>53</v>
      </c>
      <c r="C19" s="61">
        <f>Avezzano!C19+Campobasso!C19+Isernia!C19+Larino!C19+'L''Aquila'!C19+Sulmona!C19</f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118311.99774999999</v>
      </c>
      <c r="D21" s="71">
        <f t="shared" ref="D21:F21" si="14">SUM(D11:D20)</f>
        <v>118311.99774999999</v>
      </c>
      <c r="E21" s="71">
        <f t="shared" si="14"/>
        <v>118311.99774999999</v>
      </c>
      <c r="F21" s="71">
        <f t="shared" si="14"/>
        <v>118311.99774999999</v>
      </c>
      <c r="G21" s="72">
        <f>SUM(G11:G20)</f>
        <v>118311.99774999999</v>
      </c>
      <c r="H21" s="72">
        <f t="shared" ref="H21" si="15">SUM(H11:H20)</f>
        <v>118311.99774999999</v>
      </c>
      <c r="I21" s="72">
        <f>SUM(I11:I20)</f>
        <v>709871.98649999988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12856.972250000006</v>
      </c>
      <c r="D23" s="71">
        <f t="shared" si="16"/>
        <v>12856.972250000006</v>
      </c>
      <c r="E23" s="71">
        <f t="shared" si="16"/>
        <v>12856.972250000006</v>
      </c>
      <c r="F23" s="71">
        <f t="shared" si="16"/>
        <v>12856.972250000006</v>
      </c>
      <c r="G23" s="75">
        <f t="shared" si="16"/>
        <v>12856.972250000006</v>
      </c>
      <c r="H23" s="75">
        <f t="shared" si="16"/>
        <v>12856.972250000006</v>
      </c>
      <c r="I23" s="75">
        <f t="shared" si="16"/>
        <v>77141.833500000066</v>
      </c>
    </row>
    <row r="24" spans="1:9" x14ac:dyDescent="0.25">
      <c r="A24" s="23"/>
      <c r="B24" s="78" t="s">
        <v>58</v>
      </c>
      <c r="C24" s="79">
        <f>C23/C9</f>
        <v>9.8018397567656484E-2</v>
      </c>
      <c r="D24" s="79">
        <f t="shared" ref="D24:I24" si="17">D23/D9</f>
        <v>9.8018397567656484E-2</v>
      </c>
      <c r="E24" s="79">
        <f t="shared" si="17"/>
        <v>9.8018397567656484E-2</v>
      </c>
      <c r="F24" s="79">
        <f t="shared" si="17"/>
        <v>9.8018397567656484E-2</v>
      </c>
      <c r="G24" s="79">
        <f t="shared" si="17"/>
        <v>9.8018397567656484E-2</v>
      </c>
      <c r="H24" s="79">
        <f t="shared" si="17"/>
        <v>9.8018397567656484E-2</v>
      </c>
      <c r="I24" s="79">
        <f t="shared" si="17"/>
        <v>9.8018397567656526E-2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9.8018397567656484E-2</v>
      </c>
      <c r="B27" s="69" t="s">
        <v>19</v>
      </c>
      <c r="C27" s="71">
        <f t="shared" ref="C27:I27" si="19">C26+C23</f>
        <v>12856.972250000006</v>
      </c>
      <c r="D27" s="71">
        <f t="shared" si="19"/>
        <v>12856.972250000006</v>
      </c>
      <c r="E27" s="71">
        <f t="shared" si="19"/>
        <v>12856.972250000006</v>
      </c>
      <c r="F27" s="71">
        <f t="shared" si="19"/>
        <v>12856.972250000006</v>
      </c>
      <c r="G27" s="75">
        <f t="shared" si="19"/>
        <v>12856.972250000006</v>
      </c>
      <c r="H27" s="75">
        <f t="shared" si="19"/>
        <v>12856.972250000006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9.8018397567656484E-2</v>
      </c>
      <c r="B31" s="69" t="s">
        <v>23</v>
      </c>
      <c r="C31" s="71">
        <f t="shared" ref="C31:I31" si="20">C27+C29+C30</f>
        <v>12856.972250000006</v>
      </c>
      <c r="D31" s="71">
        <f t="shared" si="20"/>
        <v>12856.972250000006</v>
      </c>
      <c r="E31" s="71">
        <f t="shared" si="20"/>
        <v>12856.972250000006</v>
      </c>
      <c r="F31" s="71">
        <f t="shared" si="20"/>
        <v>12856.972250000006</v>
      </c>
      <c r="G31" s="75">
        <f t="shared" si="20"/>
        <v>12856.972250000006</v>
      </c>
      <c r="H31" s="75">
        <f t="shared" si="20"/>
        <v>12856.972250000006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-3587.095257750002</v>
      </c>
      <c r="D33" s="16">
        <f t="shared" si="21"/>
        <v>-3587.095257750002</v>
      </c>
      <c r="E33" s="16">
        <f t="shared" si="21"/>
        <v>-3587.095257750002</v>
      </c>
      <c r="F33" s="16">
        <f t="shared" si="21"/>
        <v>-3587.095257750002</v>
      </c>
      <c r="G33" s="17">
        <f>SUM(C33:F33)</f>
        <v>-14348.381031000008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0.28268505858512127</v>
      </c>
      <c r="B35" s="18" t="s">
        <v>17</v>
      </c>
      <c r="C35" s="19">
        <f>C31+C33</f>
        <v>9269.8769922500032</v>
      </c>
      <c r="D35" s="19">
        <f>D31+D33</f>
        <v>9269.8769922500032</v>
      </c>
      <c r="E35" s="19">
        <f>E31+E33</f>
        <v>9269.8769922500032</v>
      </c>
      <c r="F35" s="19">
        <f>F31+F33</f>
        <v>9269.8769922500032</v>
      </c>
      <c r="G35" s="20">
        <f>SUM(C35:F35)</f>
        <v>37079.507969000013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131168.97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131168.97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131168.97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2623.3794000000003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13116.897000000001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0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0D21D-E226-409F-A899-CAD799870FF0}">
  <dimension ref="A1:I72"/>
  <sheetViews>
    <sheetView topLeftCell="B1" zoomScale="80" zoomScaleNormal="80" workbookViewId="0">
      <selection activeCell="C15" sqref="C15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68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22900.95</v>
      </c>
      <c r="D6" s="11">
        <f>$C$6</f>
        <v>22900.95</v>
      </c>
      <c r="E6" s="11">
        <f t="shared" ref="E6:H6" si="0">$C$6</f>
        <v>22900.95</v>
      </c>
      <c r="F6" s="11">
        <f t="shared" si="0"/>
        <v>22900.95</v>
      </c>
      <c r="G6" s="11">
        <f t="shared" si="0"/>
        <v>22900.95</v>
      </c>
      <c r="H6" s="11">
        <f t="shared" si="0"/>
        <v>22900.95</v>
      </c>
      <c r="I6" s="11">
        <f>SUM(C6:H6)</f>
        <v>137405.70000000001</v>
      </c>
    </row>
    <row r="7" spans="1:9" ht="14.4" x14ac:dyDescent="0.3">
      <c r="A7" s="23"/>
      <c r="B7" s="54" t="s">
        <v>45</v>
      </c>
      <c r="C7" s="56">
        <v>9814.69</v>
      </c>
      <c r="D7" s="56">
        <f>$C$7</f>
        <v>9814.69</v>
      </c>
      <c r="E7" s="56">
        <f t="shared" ref="E7:H7" si="1">$C$7</f>
        <v>9814.69</v>
      </c>
      <c r="F7" s="56">
        <f t="shared" si="1"/>
        <v>9814.69</v>
      </c>
      <c r="G7" s="56">
        <f t="shared" si="1"/>
        <v>9814.69</v>
      </c>
      <c r="H7" s="56">
        <f t="shared" si="1"/>
        <v>9814.69</v>
      </c>
      <c r="I7" s="28">
        <f>SUM(C7:H7)</f>
        <v>58888.140000000007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32715.64</v>
      </c>
      <c r="D9" s="73">
        <f t="shared" ref="D9:H9" si="2">SUM(D6:D7)</f>
        <v>32715.64</v>
      </c>
      <c r="E9" s="73">
        <f t="shared" si="2"/>
        <v>32715.64</v>
      </c>
      <c r="F9" s="73">
        <f t="shared" si="2"/>
        <v>32715.64</v>
      </c>
      <c r="G9" s="73">
        <f t="shared" si="2"/>
        <v>32715.64</v>
      </c>
      <c r="H9" s="73">
        <f t="shared" si="2"/>
        <v>32715.64</v>
      </c>
      <c r="I9" s="74">
        <f>SUM(I6:I7)</f>
        <v>196293.84000000003</v>
      </c>
    </row>
    <row r="10" spans="1:9" x14ac:dyDescent="0.25">
      <c r="A10" s="23"/>
    </row>
    <row r="11" spans="1:9" ht="14.4" x14ac:dyDescent="0.3">
      <c r="A11" s="27">
        <f t="shared" ref="A11:A19" si="3">-G11/$G$9</f>
        <v>-0.65</v>
      </c>
      <c r="B11" s="46" t="s">
        <v>32</v>
      </c>
      <c r="C11" s="58">
        <f>(C6*65%)+(C7*65%)</f>
        <v>21265.166000000001</v>
      </c>
      <c r="D11" s="58">
        <f>$C$11</f>
        <v>21265.166000000001</v>
      </c>
      <c r="E11" s="58">
        <f t="shared" ref="E11:H11" si="4">$C$11</f>
        <v>21265.166000000001</v>
      </c>
      <c r="F11" s="58">
        <f t="shared" si="4"/>
        <v>21265.166000000001</v>
      </c>
      <c r="G11" s="58">
        <f t="shared" si="4"/>
        <v>21265.166000000001</v>
      </c>
      <c r="H11" s="58">
        <f t="shared" si="4"/>
        <v>21265.166000000001</v>
      </c>
      <c r="I11" s="58">
        <f t="shared" ref="I11:I19" si="5">SUM(C11:H11)</f>
        <v>127590.996</v>
      </c>
    </row>
    <row r="12" spans="1:9" ht="14.4" x14ac:dyDescent="0.3">
      <c r="A12" s="27">
        <f t="shared" si="3"/>
        <v>-0.21688709131167846</v>
      </c>
      <c r="B12" s="47" t="s">
        <v>54</v>
      </c>
      <c r="C12" s="59">
        <v>7095.6</v>
      </c>
      <c r="D12" s="59">
        <f>$C$12</f>
        <v>7095.6</v>
      </c>
      <c r="E12" s="59">
        <f t="shared" ref="E12:H12" si="6">$C$12</f>
        <v>7095.6</v>
      </c>
      <c r="F12" s="59">
        <f t="shared" si="6"/>
        <v>7095.6</v>
      </c>
      <c r="G12" s="59">
        <f t="shared" si="6"/>
        <v>7095.6</v>
      </c>
      <c r="H12" s="59">
        <f t="shared" si="6"/>
        <v>7095.6</v>
      </c>
      <c r="I12" s="59">
        <f t="shared" si="5"/>
        <v>42573.599999999999</v>
      </c>
    </row>
    <row r="13" spans="1:9" ht="14.4" x14ac:dyDescent="0.3">
      <c r="A13" s="27"/>
      <c r="B13" s="47" t="s">
        <v>57</v>
      </c>
      <c r="C13" s="59">
        <v>2365.1999999999998</v>
      </c>
      <c r="D13" s="59">
        <f>C13</f>
        <v>2365.1999999999998</v>
      </c>
      <c r="E13" s="59">
        <f t="shared" ref="E13:H13" si="7">D13</f>
        <v>2365.1999999999998</v>
      </c>
      <c r="F13" s="59">
        <f t="shared" si="7"/>
        <v>2365.1999999999998</v>
      </c>
      <c r="G13" s="59">
        <f t="shared" si="7"/>
        <v>2365.1999999999998</v>
      </c>
      <c r="H13" s="59">
        <f t="shared" si="7"/>
        <v>2365.1999999999998</v>
      </c>
      <c r="I13" s="59">
        <f t="shared" si="5"/>
        <v>14191.2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229.00947999999997</v>
      </c>
      <c r="D14" s="60">
        <f>$C$14</f>
        <v>229.00947999999997</v>
      </c>
      <c r="E14" s="60">
        <f t="shared" ref="E14:H14" si="8">$C$14</f>
        <v>229.00947999999997</v>
      </c>
      <c r="F14" s="60">
        <f t="shared" si="8"/>
        <v>229.00947999999997</v>
      </c>
      <c r="G14" s="60">
        <f t="shared" si="8"/>
        <v>229.00947999999997</v>
      </c>
      <c r="H14" s="60">
        <f t="shared" si="8"/>
        <v>229.00947999999997</v>
      </c>
      <c r="I14" s="59">
        <f t="shared" si="5"/>
        <v>1374.0568799999999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98.146919999999994</v>
      </c>
      <c r="D16" s="60">
        <f>$C$16</f>
        <v>98.146919999999994</v>
      </c>
      <c r="E16" s="60">
        <f t="shared" ref="E16:H16" si="10">$C$16</f>
        <v>98.146919999999994</v>
      </c>
      <c r="F16" s="60">
        <f t="shared" si="10"/>
        <v>98.146919999999994</v>
      </c>
      <c r="G16" s="60">
        <f t="shared" si="10"/>
        <v>98.146919999999994</v>
      </c>
      <c r="H16" s="60">
        <f t="shared" si="10"/>
        <v>98.146919999999994</v>
      </c>
      <c r="I16" s="59">
        <f t="shared" si="5"/>
        <v>588.88152000000002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163.57820000000001</v>
      </c>
      <c r="D17" s="61">
        <f>$C$17</f>
        <v>163.57820000000001</v>
      </c>
      <c r="E17" s="61">
        <f t="shared" ref="E17:H17" si="11">$C$17</f>
        <v>163.57820000000001</v>
      </c>
      <c r="F17" s="61">
        <f t="shared" si="11"/>
        <v>163.57820000000001</v>
      </c>
      <c r="G17" s="61">
        <f t="shared" si="11"/>
        <v>163.57820000000001</v>
      </c>
      <c r="H17" s="61">
        <f t="shared" si="11"/>
        <v>163.57820000000001</v>
      </c>
      <c r="I17" s="59">
        <f t="shared" si="5"/>
        <v>981.46920000000011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327.15640000000002</v>
      </c>
      <c r="D18" s="59">
        <f>$C$18</f>
        <v>327.15640000000002</v>
      </c>
      <c r="E18" s="59">
        <f t="shared" ref="E18:H18" si="12">$C$18</f>
        <v>327.15640000000002</v>
      </c>
      <c r="F18" s="59">
        <f t="shared" si="12"/>
        <v>327.15640000000002</v>
      </c>
      <c r="G18" s="59">
        <f t="shared" si="12"/>
        <v>327.15640000000002</v>
      </c>
      <c r="H18" s="59">
        <f t="shared" si="12"/>
        <v>327.15640000000002</v>
      </c>
      <c r="I18" s="59">
        <f t="shared" si="5"/>
        <v>1962.9384000000002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$C$19</f>
        <v>0</v>
      </c>
      <c r="E19" s="59">
        <f t="shared" ref="E19:H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31543.857000000004</v>
      </c>
      <c r="D21" s="71">
        <f t="shared" ref="D21:F21" si="14">SUM(D11:D20)</f>
        <v>31543.857000000004</v>
      </c>
      <c r="E21" s="71">
        <f t="shared" si="14"/>
        <v>31543.857000000004</v>
      </c>
      <c r="F21" s="71">
        <f t="shared" si="14"/>
        <v>31543.857000000004</v>
      </c>
      <c r="G21" s="72">
        <f>SUM(G11:G20)</f>
        <v>31543.857000000004</v>
      </c>
      <c r="H21" s="72">
        <f t="shared" ref="H21" si="15">SUM(H11:H20)</f>
        <v>31543.857000000004</v>
      </c>
      <c r="I21" s="72">
        <f>SUM(I11:I20)</f>
        <v>189263.14199999999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1171.7829999999958</v>
      </c>
      <c r="D23" s="71">
        <f t="shared" si="16"/>
        <v>1171.7829999999958</v>
      </c>
      <c r="E23" s="71">
        <f t="shared" si="16"/>
        <v>1171.7829999999958</v>
      </c>
      <c r="F23" s="71">
        <f t="shared" si="16"/>
        <v>1171.7829999999958</v>
      </c>
      <c r="G23" s="75">
        <f t="shared" si="16"/>
        <v>1171.7829999999958</v>
      </c>
      <c r="H23" s="75">
        <f t="shared" si="16"/>
        <v>1171.7829999999958</v>
      </c>
      <c r="I23" s="75">
        <f t="shared" si="16"/>
        <v>7030.6980000000331</v>
      </c>
    </row>
    <row r="24" spans="1:9" x14ac:dyDescent="0.25">
      <c r="A24" s="23"/>
      <c r="B24" s="78" t="s">
        <v>58</v>
      </c>
      <c r="C24" s="79">
        <f>C23/C9</f>
        <v>3.5817211584428604E-2</v>
      </c>
      <c r="D24" s="79">
        <f t="shared" ref="D24:I24" si="17">D23/D9</f>
        <v>3.5817211584428604E-2</v>
      </c>
      <c r="E24" s="79">
        <f t="shared" si="17"/>
        <v>3.5817211584428604E-2</v>
      </c>
      <c r="F24" s="79">
        <f t="shared" si="17"/>
        <v>3.5817211584428604E-2</v>
      </c>
      <c r="G24" s="79">
        <f t="shared" si="17"/>
        <v>3.5817211584428604E-2</v>
      </c>
      <c r="H24" s="79">
        <f t="shared" si="17"/>
        <v>3.5817211584428604E-2</v>
      </c>
      <c r="I24" s="79">
        <f t="shared" si="17"/>
        <v>3.5817211584428896E-2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3.5817211584428604E-2</v>
      </c>
      <c r="B27" s="69" t="s">
        <v>19</v>
      </c>
      <c r="C27" s="71">
        <f t="shared" ref="C27:I27" si="19">C26+C23</f>
        <v>1171.7829999999958</v>
      </c>
      <c r="D27" s="71">
        <f t="shared" si="19"/>
        <v>1171.7829999999958</v>
      </c>
      <c r="E27" s="71">
        <f t="shared" si="19"/>
        <v>1171.7829999999958</v>
      </c>
      <c r="F27" s="71">
        <f t="shared" si="19"/>
        <v>1171.7829999999958</v>
      </c>
      <c r="G27" s="75">
        <f t="shared" si="19"/>
        <v>1171.7829999999958</v>
      </c>
      <c r="H27" s="75">
        <f t="shared" si="19"/>
        <v>1171.7829999999958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3.5817211584428604E-2</v>
      </c>
      <c r="B31" s="69" t="s">
        <v>23</v>
      </c>
      <c r="C31" s="71">
        <f t="shared" ref="C31:I31" si="20">C27+C29+C30</f>
        <v>1171.7829999999958</v>
      </c>
      <c r="D31" s="71">
        <f t="shared" si="20"/>
        <v>1171.7829999999958</v>
      </c>
      <c r="E31" s="71">
        <f t="shared" si="20"/>
        <v>1171.7829999999958</v>
      </c>
      <c r="F31" s="71">
        <f t="shared" si="20"/>
        <v>1171.7829999999958</v>
      </c>
      <c r="G31" s="75">
        <f t="shared" si="20"/>
        <v>1171.7829999999958</v>
      </c>
      <c r="H31" s="75">
        <f t="shared" si="20"/>
        <v>1171.7829999999958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-326.92745699999887</v>
      </c>
      <c r="D33" s="16">
        <f t="shared" si="21"/>
        <v>-326.92745699999887</v>
      </c>
      <c r="E33" s="16">
        <f t="shared" si="21"/>
        <v>-326.92745699999887</v>
      </c>
      <c r="F33" s="16">
        <f t="shared" si="21"/>
        <v>-326.92745699999887</v>
      </c>
      <c r="G33" s="17">
        <f>SUM(C33:F33)</f>
        <v>-1307.7098279999955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0.10329683820949209</v>
      </c>
      <c r="B35" s="18" t="s">
        <v>17</v>
      </c>
      <c r="C35" s="19">
        <f>C31+C33</f>
        <v>844.85554299999694</v>
      </c>
      <c r="D35" s="19">
        <f>D31+D33</f>
        <v>844.85554299999694</v>
      </c>
      <c r="E35" s="19">
        <f>E31+E33</f>
        <v>844.85554299999694</v>
      </c>
      <c r="F35" s="19">
        <f>F31+F33</f>
        <v>844.85554299999694</v>
      </c>
      <c r="G35" s="20">
        <f>SUM(C35:F35)</f>
        <v>3379.4221719999878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32715.64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32715.64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32715.64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654.31280000000004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3271.5640000000003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26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FF04A-EB64-49A6-8ADC-A16955397CBF}">
  <sheetPr>
    <tabColor rgb="FF92D050"/>
    <pageSetUpPr fitToPage="1"/>
  </sheetPr>
  <dimension ref="A1:I72"/>
  <sheetViews>
    <sheetView topLeftCell="B1" zoomScale="80" zoomScaleNormal="80" workbookViewId="0">
      <selection activeCell="I6" sqref="I6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59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f>'Rebibbia N.C.'!C6+'Rebibbia Femminile'!C6+'C.C. III Rebibbia'!C6+'C.R. Rebibbia'!C6</f>
        <v>151766.69</v>
      </c>
      <c r="D6" s="11">
        <f>$C$6</f>
        <v>151766.69</v>
      </c>
      <c r="E6" s="11">
        <f t="shared" ref="E6:H6" si="0">$C$6</f>
        <v>151766.69</v>
      </c>
      <c r="F6" s="11">
        <f t="shared" si="0"/>
        <v>151766.69</v>
      </c>
      <c r="G6" s="11">
        <f t="shared" si="0"/>
        <v>151766.69</v>
      </c>
      <c r="H6" s="11">
        <f t="shared" si="0"/>
        <v>151766.69</v>
      </c>
      <c r="I6" s="11">
        <f>SUM(C6:H6)</f>
        <v>910600.1399999999</v>
      </c>
    </row>
    <row r="7" spans="1:9" ht="14.4" x14ac:dyDescent="0.3">
      <c r="A7" s="23"/>
      <c r="B7" s="54" t="s">
        <v>45</v>
      </c>
      <c r="C7" s="56">
        <f>'Rebibbia N.C.'!C7+'Rebibbia Femminile'!C7+'C.C. III Rebibbia'!C7+'C.R. Rebibbia'!C7</f>
        <v>65042.869999999995</v>
      </c>
      <c r="D7" s="56">
        <f>$C$7</f>
        <v>65042.869999999995</v>
      </c>
      <c r="E7" s="56">
        <f t="shared" ref="E7:H7" si="1">$C$7</f>
        <v>65042.869999999995</v>
      </c>
      <c r="F7" s="56">
        <f t="shared" si="1"/>
        <v>65042.869999999995</v>
      </c>
      <c r="G7" s="56">
        <f t="shared" si="1"/>
        <v>65042.869999999995</v>
      </c>
      <c r="H7" s="56">
        <f t="shared" si="1"/>
        <v>65042.869999999995</v>
      </c>
      <c r="I7" s="28">
        <f>SUM(C7:H7)</f>
        <v>390257.22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216809.56</v>
      </c>
      <c r="D9" s="73">
        <f t="shared" ref="D9:H9" si="2">SUM(D6:D7)</f>
        <v>216809.56</v>
      </c>
      <c r="E9" s="73">
        <f t="shared" si="2"/>
        <v>216809.56</v>
      </c>
      <c r="F9" s="73">
        <f t="shared" si="2"/>
        <v>216809.56</v>
      </c>
      <c r="G9" s="73">
        <f t="shared" si="2"/>
        <v>216809.56</v>
      </c>
      <c r="H9" s="73">
        <f t="shared" si="2"/>
        <v>216809.56</v>
      </c>
      <c r="I9" s="74">
        <f>SUM(I6:I7)</f>
        <v>1300857.3599999999</v>
      </c>
    </row>
    <row r="10" spans="1:9" x14ac:dyDescent="0.25">
      <c r="A10" s="23"/>
    </row>
    <row r="11" spans="1:9" ht="14.4" x14ac:dyDescent="0.3">
      <c r="A11" s="27">
        <f t="shared" ref="A11:A19" si="3">-G11/$G$9</f>
        <v>-0.68546341083852569</v>
      </c>
      <c r="B11" s="46" t="s">
        <v>32</v>
      </c>
      <c r="C11" s="58">
        <f>'Rebibbia N.C.'!C11+'Rebibbia Femminile'!C11+'C.C. III Rebibbia'!C11+'C.R. Rebibbia'!C11</f>
        <v>148615.02049999998</v>
      </c>
      <c r="D11" s="58">
        <f>$C$11</f>
        <v>148615.02049999998</v>
      </c>
      <c r="E11" s="58">
        <f t="shared" ref="E11:H11" si="4">$C$11</f>
        <v>148615.02049999998</v>
      </c>
      <c r="F11" s="58">
        <f t="shared" si="4"/>
        <v>148615.02049999998</v>
      </c>
      <c r="G11" s="58">
        <f t="shared" si="4"/>
        <v>148615.02049999998</v>
      </c>
      <c r="H11" s="58">
        <f t="shared" si="4"/>
        <v>148615.02049999998</v>
      </c>
      <c r="I11" s="58">
        <f t="shared" ref="I11:I19" si="5">SUM(C11:H11)</f>
        <v>891690.12299999991</v>
      </c>
    </row>
    <row r="12" spans="1:9" ht="14.4" x14ac:dyDescent="0.3">
      <c r="A12" s="27">
        <f t="shared" si="3"/>
        <v>-7.2272873945226399E-2</v>
      </c>
      <c r="B12" s="47" t="s">
        <v>54</v>
      </c>
      <c r="C12" s="59">
        <f>'Rebibbia N.C.'!C12+'Rebibbia Femminile'!C12+'C.C. III Rebibbia'!C12+'C.R. Rebibbia'!C12</f>
        <v>15669.45</v>
      </c>
      <c r="D12" s="59">
        <f>$C$12</f>
        <v>15669.45</v>
      </c>
      <c r="E12" s="59">
        <f t="shared" ref="E12:H12" si="6">$C$12</f>
        <v>15669.45</v>
      </c>
      <c r="F12" s="59">
        <f t="shared" si="6"/>
        <v>15669.45</v>
      </c>
      <c r="G12" s="59">
        <f t="shared" si="6"/>
        <v>15669.45</v>
      </c>
      <c r="H12" s="59">
        <f t="shared" si="6"/>
        <v>15669.45</v>
      </c>
      <c r="I12" s="59">
        <f t="shared" si="5"/>
        <v>94016.7</v>
      </c>
    </row>
    <row r="13" spans="1:9" ht="14.4" x14ac:dyDescent="0.3">
      <c r="A13" s="27"/>
      <c r="B13" s="47" t="s">
        <v>57</v>
      </c>
      <c r="C13" s="59">
        <f>'Rebibbia N.C.'!C13+'Rebibbia Femminile'!C13+'C.C. III Rebibbia'!C13+'C.R. Rebibbia'!C13</f>
        <v>6405.75</v>
      </c>
      <c r="D13" s="59">
        <f>C13</f>
        <v>6405.75</v>
      </c>
      <c r="E13" s="59">
        <f t="shared" ref="E13:H13" si="7">D13</f>
        <v>6405.75</v>
      </c>
      <c r="F13" s="59">
        <f t="shared" si="7"/>
        <v>6405.75</v>
      </c>
      <c r="G13" s="59">
        <f t="shared" si="7"/>
        <v>6405.75</v>
      </c>
      <c r="H13" s="59">
        <f t="shared" si="7"/>
        <v>6405.75</v>
      </c>
      <c r="I13" s="59">
        <f t="shared" si="5"/>
        <v>38434.5</v>
      </c>
    </row>
    <row r="14" spans="1:9" ht="14.4" x14ac:dyDescent="0.3">
      <c r="A14" s="27">
        <f t="shared" si="3"/>
        <v>-6.9999999999999993E-3</v>
      </c>
      <c r="B14" s="47" t="s">
        <v>55</v>
      </c>
      <c r="C14" s="59">
        <f>'Rebibbia N.C.'!C14+'Rebibbia Femminile'!C14+'C.C. III Rebibbia'!C14+'C.R. Rebibbia'!C14</f>
        <v>1517.6669199999999</v>
      </c>
      <c r="D14" s="60">
        <f>$C$14</f>
        <v>1517.6669199999999</v>
      </c>
      <c r="E14" s="60">
        <f t="shared" ref="E14:H14" si="8">$C$14</f>
        <v>1517.6669199999999</v>
      </c>
      <c r="F14" s="60">
        <f t="shared" si="8"/>
        <v>1517.6669199999999</v>
      </c>
      <c r="G14" s="60">
        <f t="shared" si="8"/>
        <v>1517.6669199999999</v>
      </c>
      <c r="H14" s="60">
        <f t="shared" si="8"/>
        <v>1517.6669199999999</v>
      </c>
      <c r="I14" s="59">
        <f t="shared" si="5"/>
        <v>9106.0015199999998</v>
      </c>
    </row>
    <row r="15" spans="1:9" ht="14.4" x14ac:dyDescent="0.3">
      <c r="A15" s="27"/>
      <c r="B15" s="47" t="s">
        <v>56</v>
      </c>
      <c r="C15" s="59">
        <f>'Rebibbia N.C.'!C15+'Rebibbia Femminile'!C15+'C.C. III Rebibbia'!C15+'C.R. Rebibbia'!C15</f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-3.0000000000000005E-3</v>
      </c>
      <c r="B16" s="47" t="s">
        <v>40</v>
      </c>
      <c r="C16" s="59">
        <f>'Rebibbia N.C.'!C16+'Rebibbia Femminile'!C16+'C.C. III Rebibbia'!C16+'C.R. Rebibbia'!C16</f>
        <v>650.4286800000001</v>
      </c>
      <c r="D16" s="60">
        <f>$C$16</f>
        <v>650.4286800000001</v>
      </c>
      <c r="E16" s="60">
        <f t="shared" ref="E16:H16" si="10">$C$16</f>
        <v>650.4286800000001</v>
      </c>
      <c r="F16" s="60">
        <f t="shared" si="10"/>
        <v>650.4286800000001</v>
      </c>
      <c r="G16" s="60">
        <f t="shared" si="10"/>
        <v>650.4286800000001</v>
      </c>
      <c r="H16" s="60">
        <f t="shared" si="10"/>
        <v>650.4286800000001</v>
      </c>
      <c r="I16" s="59">
        <f t="shared" si="5"/>
        <v>3902.5720800000004</v>
      </c>
    </row>
    <row r="17" spans="1:9" ht="14.4" x14ac:dyDescent="0.3">
      <c r="A17" s="27">
        <f t="shared" si="3"/>
        <v>-5.0000000000000001E-3</v>
      </c>
      <c r="B17" s="47" t="s">
        <v>39</v>
      </c>
      <c r="C17" s="59">
        <f>'Rebibbia N.C.'!C17+'Rebibbia Femminile'!C17+'C.C. III Rebibbia'!C17+'C.R. Rebibbia'!C17</f>
        <v>1084.0478000000001</v>
      </c>
      <c r="D17" s="61">
        <f>$C$17</f>
        <v>1084.0478000000001</v>
      </c>
      <c r="E17" s="61">
        <f t="shared" ref="E17:H17" si="11">$C$17</f>
        <v>1084.0478000000001</v>
      </c>
      <c r="F17" s="61">
        <f t="shared" si="11"/>
        <v>1084.0478000000001</v>
      </c>
      <c r="G17" s="61">
        <f t="shared" si="11"/>
        <v>1084.0478000000001</v>
      </c>
      <c r="H17" s="61">
        <f t="shared" si="11"/>
        <v>1084.0478000000001</v>
      </c>
      <c r="I17" s="59">
        <f t="shared" si="5"/>
        <v>6504.2868000000008</v>
      </c>
    </row>
    <row r="18" spans="1:9" ht="14.4" x14ac:dyDescent="0.3">
      <c r="A18" s="27">
        <f t="shared" si="3"/>
        <v>-0.01</v>
      </c>
      <c r="B18" s="47" t="s">
        <v>41</v>
      </c>
      <c r="C18" s="59">
        <f>'Rebibbia N.C.'!C18+'Rebibbia Femminile'!C18+'C.C. III Rebibbia'!C18+'C.R. Rebibbia'!C18</f>
        <v>2168.0956000000001</v>
      </c>
      <c r="D18" s="59">
        <f>$C$18</f>
        <v>2168.0956000000001</v>
      </c>
      <c r="E18" s="59">
        <f t="shared" ref="E18:H18" si="12">$C$18</f>
        <v>2168.0956000000001</v>
      </c>
      <c r="F18" s="59">
        <f t="shared" si="12"/>
        <v>2168.0956000000001</v>
      </c>
      <c r="G18" s="59">
        <f t="shared" si="12"/>
        <v>2168.0956000000001</v>
      </c>
      <c r="H18" s="59">
        <f t="shared" si="12"/>
        <v>2168.0956000000001</v>
      </c>
      <c r="I18" s="59">
        <f t="shared" si="5"/>
        <v>13008.573600000002</v>
      </c>
    </row>
    <row r="19" spans="1:9" ht="14.4" x14ac:dyDescent="0.3">
      <c r="A19" s="27">
        <f t="shared" si="3"/>
        <v>0</v>
      </c>
      <c r="B19" s="47" t="s">
        <v>53</v>
      </c>
      <c r="C19" s="59">
        <f>'Rebibbia N.C.'!C19+'Rebibbia Femminile'!C19+'C.C. III Rebibbia'!C19+'C.R. Rebibbia'!C19</f>
        <v>0</v>
      </c>
      <c r="D19" s="59">
        <f>$C$19</f>
        <v>0</v>
      </c>
      <c r="E19" s="59">
        <f t="shared" ref="E19:H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176110.4595</v>
      </c>
      <c r="D21" s="71">
        <f t="shared" ref="D21:F21" si="14">SUM(D11:D20)</f>
        <v>176110.4595</v>
      </c>
      <c r="E21" s="71">
        <f t="shared" si="14"/>
        <v>176110.4595</v>
      </c>
      <c r="F21" s="71">
        <f t="shared" si="14"/>
        <v>176110.4595</v>
      </c>
      <c r="G21" s="72">
        <f>SUM(G11:G20)</f>
        <v>176110.4595</v>
      </c>
      <c r="H21" s="72">
        <f t="shared" ref="H21" si="15">SUM(H11:H20)</f>
        <v>176110.4595</v>
      </c>
      <c r="I21" s="72">
        <f>SUM(I11:I20)</f>
        <v>1056662.7569999998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40699.1005</v>
      </c>
      <c r="D23" s="71">
        <f t="shared" si="16"/>
        <v>40699.1005</v>
      </c>
      <c r="E23" s="71">
        <f t="shared" si="16"/>
        <v>40699.1005</v>
      </c>
      <c r="F23" s="71">
        <f t="shared" si="16"/>
        <v>40699.1005</v>
      </c>
      <c r="G23" s="75">
        <f t="shared" si="16"/>
        <v>40699.1005</v>
      </c>
      <c r="H23" s="75">
        <f t="shared" si="16"/>
        <v>40699.1005</v>
      </c>
      <c r="I23" s="75">
        <f t="shared" si="16"/>
        <v>244194.60300000012</v>
      </c>
    </row>
    <row r="24" spans="1:9" x14ac:dyDescent="0.25">
      <c r="A24" s="23"/>
      <c r="B24" s="78" t="s">
        <v>58</v>
      </c>
      <c r="C24" s="79">
        <f>C23/C9</f>
        <v>0.18771820071033768</v>
      </c>
      <c r="D24" s="79">
        <f t="shared" ref="D24:I24" si="17">D23/D9</f>
        <v>0.18771820071033768</v>
      </c>
      <c r="E24" s="79">
        <f t="shared" si="17"/>
        <v>0.18771820071033768</v>
      </c>
      <c r="F24" s="79">
        <f t="shared" si="17"/>
        <v>0.18771820071033768</v>
      </c>
      <c r="G24" s="79">
        <f t="shared" si="17"/>
        <v>0.18771820071033768</v>
      </c>
      <c r="H24" s="79">
        <f t="shared" si="17"/>
        <v>0.18771820071033768</v>
      </c>
      <c r="I24" s="79">
        <f t="shared" si="17"/>
        <v>0.18771820071033779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0.18771820071033768</v>
      </c>
      <c r="B27" s="69" t="s">
        <v>19</v>
      </c>
      <c r="C27" s="71">
        <f t="shared" ref="C27:I27" si="19">C26+C23</f>
        <v>40699.1005</v>
      </c>
      <c r="D27" s="71">
        <f t="shared" si="19"/>
        <v>40699.1005</v>
      </c>
      <c r="E27" s="71">
        <f t="shared" si="19"/>
        <v>40699.1005</v>
      </c>
      <c r="F27" s="71">
        <f t="shared" si="19"/>
        <v>40699.1005</v>
      </c>
      <c r="G27" s="75">
        <f t="shared" si="19"/>
        <v>40699.1005</v>
      </c>
      <c r="H27" s="75">
        <f t="shared" si="19"/>
        <v>40699.1005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0.18771820071033768</v>
      </c>
      <c r="B31" s="69" t="s">
        <v>23</v>
      </c>
      <c r="C31" s="71">
        <f t="shared" ref="C31:I31" si="20">C27+C29+C30</f>
        <v>40699.1005</v>
      </c>
      <c r="D31" s="71">
        <f t="shared" si="20"/>
        <v>40699.1005</v>
      </c>
      <c r="E31" s="71">
        <f t="shared" si="20"/>
        <v>40699.1005</v>
      </c>
      <c r="F31" s="71">
        <f t="shared" si="20"/>
        <v>40699.1005</v>
      </c>
      <c r="G31" s="75">
        <f t="shared" si="20"/>
        <v>40699.1005</v>
      </c>
      <c r="H31" s="75">
        <f t="shared" si="20"/>
        <v>40699.1005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-11355.049039500002</v>
      </c>
      <c r="D33" s="16">
        <f t="shared" si="21"/>
        <v>-11355.049039500002</v>
      </c>
      <c r="E33" s="16">
        <f t="shared" si="21"/>
        <v>-11355.049039500002</v>
      </c>
      <c r="F33" s="16">
        <f t="shared" si="21"/>
        <v>-11355.049039500002</v>
      </c>
      <c r="G33" s="17">
        <f>SUM(C33:F33)</f>
        <v>-45420.196158000006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0.5413792908486138</v>
      </c>
      <c r="B35" s="18" t="s">
        <v>17</v>
      </c>
      <c r="C35" s="19">
        <f>C31+C33</f>
        <v>29344.051460499999</v>
      </c>
      <c r="D35" s="19">
        <f>D31+D33</f>
        <v>29344.051460499999</v>
      </c>
      <c r="E35" s="19">
        <f>E31+E33</f>
        <v>29344.051460499999</v>
      </c>
      <c r="F35" s="19">
        <f>F31+F33</f>
        <v>29344.051460499999</v>
      </c>
      <c r="G35" s="20">
        <f>SUM(C35:F35)</f>
        <v>117376.205842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216809.56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216809.56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216809.56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4336.1912000000002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21680.956000000002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I27">
    <cfRule type="cellIs" dxfId="25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444BC-9A24-484B-BD0E-53D21FA40872}"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69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48168.81</v>
      </c>
      <c r="D6" s="11">
        <f>$C$6</f>
        <v>48168.81</v>
      </c>
      <c r="E6" s="11">
        <f t="shared" ref="E6:H6" si="0">$C$6</f>
        <v>48168.81</v>
      </c>
      <c r="F6" s="11">
        <f t="shared" si="0"/>
        <v>48168.81</v>
      </c>
      <c r="G6" s="11">
        <f t="shared" si="0"/>
        <v>48168.81</v>
      </c>
      <c r="H6" s="11">
        <f t="shared" si="0"/>
        <v>48168.81</v>
      </c>
      <c r="I6" s="11">
        <f>SUM(C6:H6)</f>
        <v>289012.86</v>
      </c>
    </row>
    <row r="7" spans="1:9" ht="14.4" x14ac:dyDescent="0.3">
      <c r="A7" s="23"/>
      <c r="B7" s="54" t="s">
        <v>45</v>
      </c>
      <c r="C7" s="56">
        <v>20643.78</v>
      </c>
      <c r="D7" s="56">
        <f>$C$7</f>
        <v>20643.78</v>
      </c>
      <c r="E7" s="56">
        <f t="shared" ref="E7:H7" si="1">$C$7</f>
        <v>20643.78</v>
      </c>
      <c r="F7" s="56">
        <f t="shared" si="1"/>
        <v>20643.78</v>
      </c>
      <c r="G7" s="56">
        <f t="shared" si="1"/>
        <v>20643.78</v>
      </c>
      <c r="H7" s="56">
        <f t="shared" si="1"/>
        <v>20643.78</v>
      </c>
      <c r="I7" s="28">
        <f>SUM(C7:H7)</f>
        <v>123862.68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68812.59</v>
      </c>
      <c r="D9" s="73">
        <f t="shared" ref="D9:H9" si="2">SUM(D6:D7)</f>
        <v>68812.59</v>
      </c>
      <c r="E9" s="73">
        <f t="shared" si="2"/>
        <v>68812.59</v>
      </c>
      <c r="F9" s="73">
        <f t="shared" si="2"/>
        <v>68812.59</v>
      </c>
      <c r="G9" s="73">
        <f t="shared" si="2"/>
        <v>68812.59</v>
      </c>
      <c r="H9" s="73">
        <f t="shared" si="2"/>
        <v>68812.59</v>
      </c>
      <c r="I9" s="74">
        <f>SUM(I6:I7)</f>
        <v>412875.54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48168.812999999995</v>
      </c>
      <c r="D11" s="58">
        <f>$C$11</f>
        <v>48168.812999999995</v>
      </c>
      <c r="E11" s="58">
        <f t="shared" ref="E11:H11" si="4">$C$11</f>
        <v>48168.812999999995</v>
      </c>
      <c r="F11" s="58">
        <f t="shared" si="4"/>
        <v>48168.812999999995</v>
      </c>
      <c r="G11" s="58">
        <f t="shared" si="4"/>
        <v>48168.812999999995</v>
      </c>
      <c r="H11" s="58">
        <f t="shared" si="4"/>
        <v>48168.812999999995</v>
      </c>
      <c r="I11" s="58">
        <f t="shared" ref="I11:I19" si="5">SUM(C11:H11)</f>
        <v>289012.87799999997</v>
      </c>
    </row>
    <row r="12" spans="1:9" ht="14.4" x14ac:dyDescent="0.3">
      <c r="A12" s="27">
        <f t="shared" si="3"/>
        <v>-5.155742575595542E-2</v>
      </c>
      <c r="B12" s="47" t="s">
        <v>54</v>
      </c>
      <c r="C12" s="61">
        <v>3547.8</v>
      </c>
      <c r="D12" s="59">
        <f>$C$12</f>
        <v>3547.8</v>
      </c>
      <c r="E12" s="59">
        <f t="shared" ref="E12:H12" si="6">$C$12</f>
        <v>3547.8</v>
      </c>
      <c r="F12" s="59">
        <f t="shared" si="6"/>
        <v>3547.8</v>
      </c>
      <c r="G12" s="59">
        <f t="shared" si="6"/>
        <v>3547.8</v>
      </c>
      <c r="H12" s="59">
        <f t="shared" si="6"/>
        <v>3547.8</v>
      </c>
      <c r="I12" s="59">
        <f t="shared" si="5"/>
        <v>21286.799999999999</v>
      </c>
    </row>
    <row r="13" spans="1:9" ht="14.4" x14ac:dyDescent="0.3">
      <c r="A13" s="27"/>
      <c r="B13" s="47" t="s">
        <v>57</v>
      </c>
      <c r="C13" s="61">
        <v>1182.5999999999999</v>
      </c>
      <c r="D13" s="59">
        <f>C13</f>
        <v>1182.5999999999999</v>
      </c>
      <c r="E13" s="59">
        <f t="shared" ref="E13:H13" si="7">D13</f>
        <v>1182.5999999999999</v>
      </c>
      <c r="F13" s="59">
        <f t="shared" si="7"/>
        <v>1182.5999999999999</v>
      </c>
      <c r="G13" s="59">
        <f t="shared" si="7"/>
        <v>1182.5999999999999</v>
      </c>
      <c r="H13" s="59">
        <f t="shared" si="7"/>
        <v>1182.5999999999999</v>
      </c>
      <c r="I13" s="59">
        <f t="shared" si="5"/>
        <v>7095.6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481.68812999999994</v>
      </c>
      <c r="D14" s="60">
        <f>$C$14</f>
        <v>481.68812999999994</v>
      </c>
      <c r="E14" s="60">
        <f t="shared" ref="E14:H14" si="8">$C$14</f>
        <v>481.68812999999994</v>
      </c>
      <c r="F14" s="60">
        <f t="shared" si="8"/>
        <v>481.68812999999994</v>
      </c>
      <c r="G14" s="60">
        <f t="shared" si="8"/>
        <v>481.68812999999994</v>
      </c>
      <c r="H14" s="60">
        <f t="shared" si="8"/>
        <v>481.68812999999994</v>
      </c>
      <c r="I14" s="59">
        <f t="shared" si="5"/>
        <v>2890.1287799999996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206.43777</v>
      </c>
      <c r="D16" s="60">
        <f>$C$16</f>
        <v>206.43777</v>
      </c>
      <c r="E16" s="60">
        <f t="shared" ref="E16:H16" si="10">$C$16</f>
        <v>206.43777</v>
      </c>
      <c r="F16" s="60">
        <f t="shared" si="10"/>
        <v>206.43777</v>
      </c>
      <c r="G16" s="60">
        <f t="shared" si="10"/>
        <v>206.43777</v>
      </c>
      <c r="H16" s="60">
        <f t="shared" si="10"/>
        <v>206.43777</v>
      </c>
      <c r="I16" s="59">
        <f t="shared" si="5"/>
        <v>1238.62662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344.06295</v>
      </c>
      <c r="D17" s="61">
        <f>$C$17</f>
        <v>344.06295</v>
      </c>
      <c r="E17" s="61">
        <f t="shared" ref="E17:H17" si="11">$C$17</f>
        <v>344.06295</v>
      </c>
      <c r="F17" s="61">
        <f t="shared" si="11"/>
        <v>344.06295</v>
      </c>
      <c r="G17" s="61">
        <f t="shared" si="11"/>
        <v>344.06295</v>
      </c>
      <c r="H17" s="61">
        <f t="shared" si="11"/>
        <v>344.06295</v>
      </c>
      <c r="I17" s="59">
        <f t="shared" si="5"/>
        <v>2064.3777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688.1259</v>
      </c>
      <c r="D18" s="59">
        <f>$C$18</f>
        <v>688.1259</v>
      </c>
      <c r="E18" s="59">
        <f t="shared" ref="E18:H18" si="12">$C$18</f>
        <v>688.1259</v>
      </c>
      <c r="F18" s="59">
        <f t="shared" si="12"/>
        <v>688.1259</v>
      </c>
      <c r="G18" s="59">
        <f t="shared" si="12"/>
        <v>688.1259</v>
      </c>
      <c r="H18" s="59">
        <f t="shared" si="12"/>
        <v>688.1259</v>
      </c>
      <c r="I18" s="59">
        <f t="shared" si="5"/>
        <v>4128.7554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54619.527749999994</v>
      </c>
      <c r="D21" s="71">
        <f t="shared" ref="D21:F21" si="14">SUM(D11:D20)</f>
        <v>54619.527749999994</v>
      </c>
      <c r="E21" s="71">
        <f t="shared" si="14"/>
        <v>54619.527749999994</v>
      </c>
      <c r="F21" s="71">
        <f t="shared" si="14"/>
        <v>54619.527749999994</v>
      </c>
      <c r="G21" s="72">
        <f>SUM(G11:G20)</f>
        <v>54619.527749999994</v>
      </c>
      <c r="H21" s="72">
        <f t="shared" ref="H21" si="15">SUM(H11:H20)</f>
        <v>54619.527749999994</v>
      </c>
      <c r="I21" s="72">
        <f>SUM(I11:I20)</f>
        <v>327717.16649999999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14193.062250000003</v>
      </c>
      <c r="D23" s="71">
        <f t="shared" si="16"/>
        <v>14193.062250000003</v>
      </c>
      <c r="E23" s="71">
        <f t="shared" si="16"/>
        <v>14193.062250000003</v>
      </c>
      <c r="F23" s="71">
        <f t="shared" si="16"/>
        <v>14193.062250000003</v>
      </c>
      <c r="G23" s="75">
        <f t="shared" si="16"/>
        <v>14193.062250000003</v>
      </c>
      <c r="H23" s="75">
        <f t="shared" si="16"/>
        <v>14193.062250000003</v>
      </c>
      <c r="I23" s="75">
        <f t="shared" si="16"/>
        <v>85158.373499999987</v>
      </c>
    </row>
    <row r="24" spans="1:9" x14ac:dyDescent="0.25">
      <c r="A24" s="23"/>
      <c r="B24" s="78" t="s">
        <v>58</v>
      </c>
      <c r="C24" s="79">
        <f>C23/C9</f>
        <v>0.20625676565872617</v>
      </c>
      <c r="D24" s="79">
        <f t="shared" ref="D24:I24" si="17">D23/D9</f>
        <v>0.20625676565872617</v>
      </c>
      <c r="E24" s="79">
        <f t="shared" si="17"/>
        <v>0.20625676565872617</v>
      </c>
      <c r="F24" s="79">
        <f t="shared" si="17"/>
        <v>0.20625676565872617</v>
      </c>
      <c r="G24" s="79">
        <f t="shared" si="17"/>
        <v>0.20625676565872617</v>
      </c>
      <c r="H24" s="79">
        <f t="shared" si="17"/>
        <v>0.20625676565872617</v>
      </c>
      <c r="I24" s="79">
        <f t="shared" si="17"/>
        <v>0.20625676565872608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0.20625676565872617</v>
      </c>
      <c r="B27" s="69" t="s">
        <v>19</v>
      </c>
      <c r="C27" s="71">
        <f t="shared" ref="C27:I27" si="19">C26+C23</f>
        <v>14193.062250000003</v>
      </c>
      <c r="D27" s="71">
        <f t="shared" si="19"/>
        <v>14193.062250000003</v>
      </c>
      <c r="E27" s="71">
        <f t="shared" si="19"/>
        <v>14193.062250000003</v>
      </c>
      <c r="F27" s="71">
        <f t="shared" si="19"/>
        <v>14193.062250000003</v>
      </c>
      <c r="G27" s="75">
        <f t="shared" si="19"/>
        <v>14193.062250000003</v>
      </c>
      <c r="H27" s="75">
        <f t="shared" si="19"/>
        <v>14193.062250000003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0.20625676565872617</v>
      </c>
      <c r="B31" s="69" t="s">
        <v>23</v>
      </c>
      <c r="C31" s="71">
        <f t="shared" ref="C31:I31" si="20">C27+C29+C30</f>
        <v>14193.062250000003</v>
      </c>
      <c r="D31" s="71">
        <f t="shared" si="20"/>
        <v>14193.062250000003</v>
      </c>
      <c r="E31" s="71">
        <f t="shared" si="20"/>
        <v>14193.062250000003</v>
      </c>
      <c r="F31" s="71">
        <f t="shared" si="20"/>
        <v>14193.062250000003</v>
      </c>
      <c r="G31" s="75">
        <f t="shared" si="20"/>
        <v>14193.062250000003</v>
      </c>
      <c r="H31" s="75">
        <f t="shared" si="20"/>
        <v>14193.062250000003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-3959.8643677500013</v>
      </c>
      <c r="D33" s="16">
        <f t="shared" si="21"/>
        <v>-3959.8643677500013</v>
      </c>
      <c r="E33" s="16">
        <f t="shared" si="21"/>
        <v>-3959.8643677500013</v>
      </c>
      <c r="F33" s="16">
        <f t="shared" si="21"/>
        <v>-3959.8643677500013</v>
      </c>
      <c r="G33" s="17">
        <f>SUM(C33:F33)</f>
        <v>-15839.457471000005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0.5948445121597663</v>
      </c>
      <c r="B35" s="18" t="s">
        <v>17</v>
      </c>
      <c r="C35" s="19">
        <f>C31+C33</f>
        <v>10233.197882250002</v>
      </c>
      <c r="D35" s="19">
        <f>D31+D33</f>
        <v>10233.197882250002</v>
      </c>
      <c r="E35" s="19">
        <f>E31+E33</f>
        <v>10233.197882250002</v>
      </c>
      <c r="F35" s="19">
        <f>F31+F33</f>
        <v>10233.197882250002</v>
      </c>
      <c r="G35" s="20">
        <f>SUM(C35:F35)</f>
        <v>40932.791529000009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68812.59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68812.59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68812.59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1376.2518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6881.259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24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  <ignoredErrors>
    <ignoredError sqref="D1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2"/>
  <sheetViews>
    <sheetView topLeftCell="B1" zoomScale="80" zoomScaleNormal="80" workbookViewId="0">
      <selection activeCell="C12" sqref="C12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70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16497.86</v>
      </c>
      <c r="D6" s="11">
        <f>$C$6</f>
        <v>16497.86</v>
      </c>
      <c r="E6" s="11">
        <f t="shared" ref="E6:H6" si="0">$C$6</f>
        <v>16497.86</v>
      </c>
      <c r="F6" s="11">
        <f t="shared" si="0"/>
        <v>16497.86</v>
      </c>
      <c r="G6" s="11">
        <f t="shared" si="0"/>
        <v>16497.86</v>
      </c>
      <c r="H6" s="11">
        <f t="shared" si="0"/>
        <v>16497.86</v>
      </c>
      <c r="I6" s="11">
        <f>SUM(C6:H6)</f>
        <v>98987.16</v>
      </c>
    </row>
    <row r="7" spans="1:9" ht="14.4" x14ac:dyDescent="0.3">
      <c r="A7" s="23"/>
      <c r="B7" s="54" t="s">
        <v>45</v>
      </c>
      <c r="C7" s="9">
        <v>7070.51</v>
      </c>
      <c r="D7" s="9">
        <f>$C$7</f>
        <v>7070.51</v>
      </c>
      <c r="E7" s="56">
        <f t="shared" ref="E7:H7" si="1">$C$7</f>
        <v>7070.51</v>
      </c>
      <c r="F7" s="56">
        <f t="shared" si="1"/>
        <v>7070.51</v>
      </c>
      <c r="G7" s="56">
        <f t="shared" si="1"/>
        <v>7070.51</v>
      </c>
      <c r="H7" s="56">
        <f t="shared" si="1"/>
        <v>7070.51</v>
      </c>
      <c r="I7" s="28">
        <f>SUM(C7:H7)</f>
        <v>42423.060000000005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23568.370000000003</v>
      </c>
      <c r="D9" s="73">
        <f t="shared" ref="D9:H9" si="2">SUM(D6:D7)</f>
        <v>23568.370000000003</v>
      </c>
      <c r="E9" s="73">
        <f t="shared" si="2"/>
        <v>23568.370000000003</v>
      </c>
      <c r="F9" s="73">
        <f t="shared" si="2"/>
        <v>23568.370000000003</v>
      </c>
      <c r="G9" s="73">
        <f t="shared" si="2"/>
        <v>23568.370000000003</v>
      </c>
      <c r="H9" s="73">
        <f t="shared" si="2"/>
        <v>23568.370000000003</v>
      </c>
      <c r="I9" s="74">
        <f>SUM(I6:I7)</f>
        <v>141410.22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16497.859</v>
      </c>
      <c r="D11" s="58">
        <f>$C$11</f>
        <v>16497.859</v>
      </c>
      <c r="E11" s="58">
        <f t="shared" ref="E11:H11" si="4">$C$11</f>
        <v>16497.859</v>
      </c>
      <c r="F11" s="58">
        <f t="shared" si="4"/>
        <v>16497.859</v>
      </c>
      <c r="G11" s="58">
        <f t="shared" si="4"/>
        <v>16497.859</v>
      </c>
      <c r="H11" s="58">
        <f t="shared" si="4"/>
        <v>16497.859</v>
      </c>
      <c r="I11" s="58">
        <f>SUM(C11:H11)</f>
        <v>98987.153999999995</v>
      </c>
    </row>
    <row r="12" spans="1:9" ht="14.4" x14ac:dyDescent="0.3">
      <c r="A12" s="27">
        <f t="shared" si="3"/>
        <v>-0.12277047585386684</v>
      </c>
      <c r="B12" s="47" t="s">
        <v>54</v>
      </c>
      <c r="C12" s="61">
        <v>2893.5</v>
      </c>
      <c r="D12" s="59">
        <f>$C$12</f>
        <v>2893.5</v>
      </c>
      <c r="E12" s="59">
        <f t="shared" ref="E12:I12" si="5">$C$12</f>
        <v>2893.5</v>
      </c>
      <c r="F12" s="59">
        <f t="shared" si="5"/>
        <v>2893.5</v>
      </c>
      <c r="G12" s="59">
        <f t="shared" si="5"/>
        <v>2893.5</v>
      </c>
      <c r="H12" s="59">
        <f t="shared" si="5"/>
        <v>2893.5</v>
      </c>
      <c r="I12" s="59">
        <f t="shared" si="5"/>
        <v>2893.5</v>
      </c>
    </row>
    <row r="13" spans="1:9" ht="14.4" x14ac:dyDescent="0.3">
      <c r="A13" s="27"/>
      <c r="B13" s="47" t="s">
        <v>57</v>
      </c>
      <c r="C13" s="61">
        <v>964.5</v>
      </c>
      <c r="D13" s="59">
        <f>$C$13</f>
        <v>964.5</v>
      </c>
      <c r="E13" s="59">
        <f t="shared" ref="E13:I13" si="6">$C$13</f>
        <v>964.5</v>
      </c>
      <c r="F13" s="59">
        <f t="shared" si="6"/>
        <v>964.5</v>
      </c>
      <c r="G13" s="59">
        <f t="shared" si="6"/>
        <v>964.5</v>
      </c>
      <c r="H13" s="59">
        <f t="shared" si="6"/>
        <v>964.5</v>
      </c>
      <c r="I13" s="59">
        <f t="shared" si="6"/>
        <v>964.5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164.97859</v>
      </c>
      <c r="D14" s="60">
        <f>$C$14</f>
        <v>164.97859</v>
      </c>
      <c r="E14" s="60">
        <f t="shared" ref="E14:H14" si="7">$C$14</f>
        <v>164.97859</v>
      </c>
      <c r="F14" s="60">
        <f t="shared" si="7"/>
        <v>164.97859</v>
      </c>
      <c r="G14" s="60">
        <f t="shared" si="7"/>
        <v>164.97859</v>
      </c>
      <c r="H14" s="60">
        <f t="shared" si="7"/>
        <v>164.97859</v>
      </c>
      <c r="I14" s="59">
        <f t="shared" ref="I14:I19" si="8">SUM(C14:H14)</f>
        <v>989.87153999999987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8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70.705110000000005</v>
      </c>
      <c r="D16" s="60">
        <f>$C$16</f>
        <v>70.705110000000005</v>
      </c>
      <c r="E16" s="60">
        <f t="shared" ref="E16:H16" si="10">$C$16</f>
        <v>70.705110000000005</v>
      </c>
      <c r="F16" s="60">
        <f t="shared" si="10"/>
        <v>70.705110000000005</v>
      </c>
      <c r="G16" s="60">
        <f t="shared" si="10"/>
        <v>70.705110000000005</v>
      </c>
      <c r="H16" s="60">
        <f t="shared" si="10"/>
        <v>70.705110000000005</v>
      </c>
      <c r="I16" s="59">
        <f t="shared" si="8"/>
        <v>424.23066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117.84185000000002</v>
      </c>
      <c r="D17" s="61">
        <f>$C$17</f>
        <v>117.84185000000002</v>
      </c>
      <c r="E17" s="61">
        <f t="shared" ref="E17:H17" si="11">$C$17</f>
        <v>117.84185000000002</v>
      </c>
      <c r="F17" s="61">
        <f t="shared" si="11"/>
        <v>117.84185000000002</v>
      </c>
      <c r="G17" s="61">
        <f t="shared" si="11"/>
        <v>117.84185000000002</v>
      </c>
      <c r="H17" s="61">
        <f t="shared" si="11"/>
        <v>117.84185000000002</v>
      </c>
      <c r="I17" s="59">
        <f t="shared" si="8"/>
        <v>707.05110000000013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235.68370000000004</v>
      </c>
      <c r="D18" s="59">
        <f>$C$18</f>
        <v>235.68370000000004</v>
      </c>
      <c r="E18" s="59">
        <f t="shared" ref="E18:H18" si="12">$C$18</f>
        <v>235.68370000000004</v>
      </c>
      <c r="F18" s="59">
        <f t="shared" si="12"/>
        <v>235.68370000000004</v>
      </c>
      <c r="G18" s="59">
        <f t="shared" si="12"/>
        <v>235.68370000000004</v>
      </c>
      <c r="H18" s="59">
        <f t="shared" si="12"/>
        <v>235.68370000000004</v>
      </c>
      <c r="I18" s="59">
        <f t="shared" si="8"/>
        <v>1414.1022000000003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$C$19</f>
        <v>0</v>
      </c>
      <c r="E19" s="59">
        <f t="shared" ref="E19:H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8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20945.06825</v>
      </c>
      <c r="D21" s="71">
        <f t="shared" ref="D21:F21" si="14">SUM(D11:D20)</f>
        <v>20945.06825</v>
      </c>
      <c r="E21" s="71">
        <f t="shared" si="14"/>
        <v>20945.06825</v>
      </c>
      <c r="F21" s="71">
        <f t="shared" si="14"/>
        <v>20945.06825</v>
      </c>
      <c r="G21" s="72">
        <f>SUM(G11:G20)</f>
        <v>20945.06825</v>
      </c>
      <c r="H21" s="72">
        <f t="shared" ref="H21" si="15">SUM(H11:H20)</f>
        <v>20945.06825</v>
      </c>
      <c r="I21" s="72">
        <f>SUM(I11:I20)</f>
        <v>106380.40949999998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2623.3017500000024</v>
      </c>
      <c r="D23" s="71">
        <f t="shared" si="16"/>
        <v>2623.3017500000024</v>
      </c>
      <c r="E23" s="71">
        <f t="shared" si="16"/>
        <v>2623.3017500000024</v>
      </c>
      <c r="F23" s="71">
        <f t="shared" si="16"/>
        <v>2623.3017500000024</v>
      </c>
      <c r="G23" s="75">
        <f t="shared" si="16"/>
        <v>2623.3017500000024</v>
      </c>
      <c r="H23" s="75">
        <f t="shared" si="16"/>
        <v>2623.3017500000024</v>
      </c>
      <c r="I23" s="75">
        <f t="shared" si="16"/>
        <v>35029.810500000021</v>
      </c>
    </row>
    <row r="24" spans="1:9" x14ac:dyDescent="0.25">
      <c r="A24" s="23"/>
      <c r="B24" s="78" t="s">
        <v>58</v>
      </c>
      <c r="C24" s="79">
        <f>C23/C9</f>
        <v>0.11130603219484428</v>
      </c>
      <c r="D24" s="79">
        <f t="shared" ref="D24:I24" si="17">D23/D9</f>
        <v>0.11130603219484428</v>
      </c>
      <c r="E24" s="79">
        <f t="shared" si="17"/>
        <v>0.11130603219484428</v>
      </c>
      <c r="F24" s="79">
        <f t="shared" si="17"/>
        <v>0.11130603219484428</v>
      </c>
      <c r="G24" s="79">
        <f t="shared" si="17"/>
        <v>0.11130603219484428</v>
      </c>
      <c r="H24" s="79">
        <f t="shared" si="17"/>
        <v>0.11130603219484428</v>
      </c>
      <c r="I24" s="79">
        <f t="shared" si="17"/>
        <v>0.24771767203247419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0.11130603219484428</v>
      </c>
      <c r="B27" s="69" t="s">
        <v>19</v>
      </c>
      <c r="C27" s="71">
        <f t="shared" ref="C27:I27" si="19">C26+C23</f>
        <v>2623.3017500000024</v>
      </c>
      <c r="D27" s="71">
        <f t="shared" si="19"/>
        <v>2623.3017500000024</v>
      </c>
      <c r="E27" s="71">
        <f t="shared" si="19"/>
        <v>2623.3017500000024</v>
      </c>
      <c r="F27" s="71">
        <f t="shared" si="19"/>
        <v>2623.3017500000024</v>
      </c>
      <c r="G27" s="75">
        <f t="shared" si="19"/>
        <v>2623.3017500000024</v>
      </c>
      <c r="H27" s="75">
        <f t="shared" si="19"/>
        <v>2623.3017500000024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9">
        <v>0</v>
      </c>
      <c r="D30" s="9">
        <v>0</v>
      </c>
      <c r="E30" s="9">
        <v>0</v>
      </c>
      <c r="F30" s="9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0.11130603219484428</v>
      </c>
      <c r="B31" s="69" t="s">
        <v>23</v>
      </c>
      <c r="C31" s="71">
        <f t="shared" ref="C31:I31" si="20">C27+C29+C30</f>
        <v>2623.3017500000024</v>
      </c>
      <c r="D31" s="71">
        <f t="shared" si="20"/>
        <v>2623.3017500000024</v>
      </c>
      <c r="E31" s="71">
        <f t="shared" si="20"/>
        <v>2623.3017500000024</v>
      </c>
      <c r="F31" s="71">
        <f t="shared" si="20"/>
        <v>2623.3017500000024</v>
      </c>
      <c r="G31" s="75">
        <f t="shared" si="20"/>
        <v>2623.3017500000024</v>
      </c>
      <c r="H31" s="75">
        <f t="shared" si="20"/>
        <v>2623.3017500000024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-731.9011882500007</v>
      </c>
      <c r="D33" s="16">
        <f t="shared" si="21"/>
        <v>-731.9011882500007</v>
      </c>
      <c r="E33" s="16">
        <f t="shared" si="21"/>
        <v>-731.9011882500007</v>
      </c>
      <c r="F33" s="16">
        <f t="shared" si="21"/>
        <v>-731.9011882500007</v>
      </c>
      <c r="G33" s="17">
        <f>SUM(C33:F33)</f>
        <v>-2927.6047530000028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0.32100659684993088</v>
      </c>
      <c r="B35" s="18" t="s">
        <v>17</v>
      </c>
      <c r="C35" s="19">
        <f>C31+C33</f>
        <v>1891.4005617500015</v>
      </c>
      <c r="D35" s="19">
        <f>D31+D33</f>
        <v>1891.4005617500015</v>
      </c>
      <c r="E35" s="19">
        <f>E31+E33</f>
        <v>1891.4005617500015</v>
      </c>
      <c r="F35" s="19">
        <f>F31+F33</f>
        <v>1891.4005617500015</v>
      </c>
      <c r="G35" s="20">
        <f>SUM(C35:F35)</f>
        <v>7565.6022470000062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13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13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13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13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13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23568.370000000003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23568.370000000003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23568.370000000003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471.36740000000009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2356.8370000000004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F1:G1"/>
    <mergeCell ref="B40:D40"/>
    <mergeCell ref="B55:D55"/>
    <mergeCell ref="B56:D56"/>
    <mergeCell ref="B67:D67"/>
    <mergeCell ref="B59:D59"/>
    <mergeCell ref="B57:D57"/>
    <mergeCell ref="B54:D54"/>
    <mergeCell ref="B47:D47"/>
    <mergeCell ref="B41:D41"/>
    <mergeCell ref="B43:D43"/>
    <mergeCell ref="B46:D46"/>
    <mergeCell ref="B44:D44"/>
    <mergeCell ref="B49:D49"/>
    <mergeCell ref="B48:D48"/>
    <mergeCell ref="B42:D42"/>
    <mergeCell ref="B45:D45"/>
    <mergeCell ref="B60:D60"/>
    <mergeCell ref="B71:D71"/>
    <mergeCell ref="B72:D72"/>
    <mergeCell ref="B69:D69"/>
    <mergeCell ref="B70:D70"/>
    <mergeCell ref="B68:D68"/>
    <mergeCell ref="B62:D62"/>
    <mergeCell ref="B63:D63"/>
    <mergeCell ref="B64:D64"/>
    <mergeCell ref="B65:D65"/>
    <mergeCell ref="B66:D66"/>
  </mergeCells>
  <phoneticPr fontId="27" type="noConversion"/>
  <conditionalFormatting sqref="C27:I27">
    <cfRule type="cellIs" dxfId="23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7ADFF-ACC2-4C4A-9731-4D9D2DA5DBFC}">
  <dimension ref="A1:I72"/>
  <sheetViews>
    <sheetView topLeftCell="B1" zoomScale="80" zoomScaleNormal="80" workbookViewId="0">
      <selection activeCell="C13" sqref="C13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71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35309.230000000003</v>
      </c>
      <c r="D6" s="11">
        <f>$C$6</f>
        <v>35309.230000000003</v>
      </c>
      <c r="E6" s="11">
        <f t="shared" ref="E6:H6" si="0">$C$6</f>
        <v>35309.230000000003</v>
      </c>
      <c r="F6" s="11">
        <f t="shared" si="0"/>
        <v>35309.230000000003</v>
      </c>
      <c r="G6" s="11">
        <f t="shared" si="0"/>
        <v>35309.230000000003</v>
      </c>
      <c r="H6" s="11">
        <f t="shared" si="0"/>
        <v>35309.230000000003</v>
      </c>
      <c r="I6" s="11">
        <f>SUM(C6:H6)</f>
        <v>211855.38000000003</v>
      </c>
    </row>
    <row r="7" spans="1:9" ht="14.4" x14ac:dyDescent="0.3">
      <c r="A7" s="23"/>
      <c r="B7" s="54" t="s">
        <v>45</v>
      </c>
      <c r="C7" s="56">
        <v>15132.53</v>
      </c>
      <c r="D7" s="56">
        <f>$C$7</f>
        <v>15132.53</v>
      </c>
      <c r="E7" s="56">
        <f t="shared" ref="E7:H7" si="1">$C$7</f>
        <v>15132.53</v>
      </c>
      <c r="F7" s="56">
        <f t="shared" si="1"/>
        <v>15132.53</v>
      </c>
      <c r="G7" s="56">
        <f t="shared" si="1"/>
        <v>15132.53</v>
      </c>
      <c r="H7" s="56">
        <f t="shared" si="1"/>
        <v>15132.53</v>
      </c>
      <c r="I7" s="28">
        <f>SUM(C7:H7)</f>
        <v>90795.180000000008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50441.760000000002</v>
      </c>
      <c r="D9" s="73">
        <f t="shared" ref="D9:H9" si="2">SUM(D6:D7)</f>
        <v>50441.760000000002</v>
      </c>
      <c r="E9" s="73">
        <f t="shared" si="2"/>
        <v>50441.760000000002</v>
      </c>
      <c r="F9" s="73">
        <f t="shared" si="2"/>
        <v>50441.760000000002</v>
      </c>
      <c r="G9" s="73">
        <f t="shared" si="2"/>
        <v>50441.760000000002</v>
      </c>
      <c r="H9" s="73">
        <f t="shared" si="2"/>
        <v>50441.760000000002</v>
      </c>
      <c r="I9" s="74">
        <f>SUM(I6:I7)</f>
        <v>302650.56000000006</v>
      </c>
    </row>
    <row r="10" spans="1:9" x14ac:dyDescent="0.25">
      <c r="A10" s="23"/>
    </row>
    <row r="11" spans="1:9" ht="14.4" x14ac:dyDescent="0.3">
      <c r="A11" s="27">
        <f t="shared" ref="A11:A19" si="3">-G11/$G$9</f>
        <v>-0.70000000000000007</v>
      </c>
      <c r="B11" s="46" t="s">
        <v>32</v>
      </c>
      <c r="C11" s="58">
        <f>(C6*70%)+(C7*70%)</f>
        <v>35309.232000000004</v>
      </c>
      <c r="D11" s="58">
        <f>$C$11</f>
        <v>35309.232000000004</v>
      </c>
      <c r="E11" s="58">
        <f t="shared" ref="E11:H11" si="4">$C$11</f>
        <v>35309.232000000004</v>
      </c>
      <c r="F11" s="58">
        <f t="shared" si="4"/>
        <v>35309.232000000004</v>
      </c>
      <c r="G11" s="58">
        <f t="shared" si="4"/>
        <v>35309.232000000004</v>
      </c>
      <c r="H11" s="58">
        <f t="shared" si="4"/>
        <v>35309.232000000004</v>
      </c>
      <c r="I11" s="58">
        <f t="shared" ref="I11:I19" si="5">SUM(C11:H11)</f>
        <v>211855.39200000005</v>
      </c>
    </row>
    <row r="12" spans="1:9" ht="14.4" x14ac:dyDescent="0.3">
      <c r="A12" s="27">
        <f t="shared" si="3"/>
        <v>-0.12308551485911672</v>
      </c>
      <c r="B12" s="47" t="s">
        <v>54</v>
      </c>
      <c r="C12" s="59">
        <v>6208.65</v>
      </c>
      <c r="D12" s="59">
        <f>$C$12</f>
        <v>6208.65</v>
      </c>
      <c r="E12" s="59">
        <f t="shared" ref="E12:H12" si="6">$C$12</f>
        <v>6208.65</v>
      </c>
      <c r="F12" s="59">
        <f t="shared" si="6"/>
        <v>6208.65</v>
      </c>
      <c r="G12" s="59">
        <f t="shared" si="6"/>
        <v>6208.65</v>
      </c>
      <c r="H12" s="59">
        <f t="shared" si="6"/>
        <v>6208.65</v>
      </c>
      <c r="I12" s="59">
        <f t="shared" si="5"/>
        <v>37251.9</v>
      </c>
    </row>
    <row r="13" spans="1:9" ht="14.4" x14ac:dyDescent="0.3">
      <c r="A13" s="27"/>
      <c r="B13" s="47" t="s">
        <v>57</v>
      </c>
      <c r="C13" s="61">
        <v>2069.5500000000002</v>
      </c>
      <c r="D13" s="59">
        <f>C13</f>
        <v>2069.5500000000002</v>
      </c>
      <c r="E13" s="59">
        <f t="shared" ref="E13:H13" si="7">D13</f>
        <v>2069.5500000000002</v>
      </c>
      <c r="F13" s="59">
        <f t="shared" si="7"/>
        <v>2069.5500000000002</v>
      </c>
      <c r="G13" s="59">
        <f t="shared" si="7"/>
        <v>2069.5500000000002</v>
      </c>
      <c r="H13" s="59">
        <f t="shared" si="7"/>
        <v>2069.5500000000002</v>
      </c>
      <c r="I13" s="59">
        <f t="shared" si="5"/>
        <v>12417.3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353.09231999999997</v>
      </c>
      <c r="D14" s="60">
        <f>$C$14</f>
        <v>353.09231999999997</v>
      </c>
      <c r="E14" s="60">
        <f t="shared" ref="E14:H14" si="8">$C$14</f>
        <v>353.09231999999997</v>
      </c>
      <c r="F14" s="60">
        <f t="shared" si="8"/>
        <v>353.09231999999997</v>
      </c>
      <c r="G14" s="60">
        <f t="shared" si="8"/>
        <v>353.09231999999997</v>
      </c>
      <c r="H14" s="60">
        <f t="shared" si="8"/>
        <v>353.09231999999997</v>
      </c>
      <c r="I14" s="59">
        <f t="shared" si="5"/>
        <v>2118.5539199999998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-3.0000000000000005E-3</v>
      </c>
      <c r="B16" s="47" t="s">
        <v>40</v>
      </c>
      <c r="C16" s="60">
        <f>C9*0.3%</f>
        <v>151.32528000000002</v>
      </c>
      <c r="D16" s="60">
        <f>$C$16</f>
        <v>151.32528000000002</v>
      </c>
      <c r="E16" s="60">
        <f t="shared" ref="E16:H16" si="10">$C$16</f>
        <v>151.32528000000002</v>
      </c>
      <c r="F16" s="60">
        <f t="shared" si="10"/>
        <v>151.32528000000002</v>
      </c>
      <c r="G16" s="60">
        <f t="shared" si="10"/>
        <v>151.32528000000002</v>
      </c>
      <c r="H16" s="60">
        <f t="shared" si="10"/>
        <v>151.32528000000002</v>
      </c>
      <c r="I16" s="59">
        <f t="shared" si="5"/>
        <v>907.95168000000012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252.20880000000002</v>
      </c>
      <c r="D17" s="61">
        <f>$C$17</f>
        <v>252.20880000000002</v>
      </c>
      <c r="E17" s="61">
        <f t="shared" ref="E17:H17" si="11">$C$17</f>
        <v>252.20880000000002</v>
      </c>
      <c r="F17" s="61">
        <f t="shared" si="11"/>
        <v>252.20880000000002</v>
      </c>
      <c r="G17" s="61">
        <f t="shared" si="11"/>
        <v>252.20880000000002</v>
      </c>
      <c r="H17" s="61">
        <f t="shared" si="11"/>
        <v>252.20880000000002</v>
      </c>
      <c r="I17" s="59">
        <f t="shared" si="5"/>
        <v>1513.2528000000002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504.41760000000005</v>
      </c>
      <c r="D18" s="59">
        <f>$C$18</f>
        <v>504.41760000000005</v>
      </c>
      <c r="E18" s="59">
        <f t="shared" ref="E18:H18" si="12">$C$18</f>
        <v>504.41760000000005</v>
      </c>
      <c r="F18" s="59">
        <f t="shared" si="12"/>
        <v>504.41760000000005</v>
      </c>
      <c r="G18" s="59">
        <f t="shared" si="12"/>
        <v>504.41760000000005</v>
      </c>
      <c r="H18" s="59">
        <f t="shared" si="12"/>
        <v>504.41760000000005</v>
      </c>
      <c r="I18" s="59">
        <f t="shared" si="5"/>
        <v>3026.5056000000004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C19</f>
        <v>0</v>
      </c>
      <c r="E19" s="59">
        <f t="shared" ref="E19:H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44848.47600000001</v>
      </c>
      <c r="D21" s="71">
        <f t="shared" ref="D21:F21" si="14">SUM(D11:D20)</f>
        <v>44848.47600000001</v>
      </c>
      <c r="E21" s="71">
        <f t="shared" si="14"/>
        <v>44848.47600000001</v>
      </c>
      <c r="F21" s="71">
        <f t="shared" si="14"/>
        <v>44848.47600000001</v>
      </c>
      <c r="G21" s="72">
        <f>SUM(G11:G20)</f>
        <v>44848.47600000001</v>
      </c>
      <c r="H21" s="72">
        <f t="shared" ref="H21" si="15">SUM(H11:H20)</f>
        <v>44848.47600000001</v>
      </c>
      <c r="I21" s="72">
        <f>SUM(I11:I20)</f>
        <v>269090.85600000003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5593.2839999999924</v>
      </c>
      <c r="D23" s="71">
        <f t="shared" si="16"/>
        <v>5593.2839999999924</v>
      </c>
      <c r="E23" s="71">
        <f t="shared" si="16"/>
        <v>5593.2839999999924</v>
      </c>
      <c r="F23" s="71">
        <f t="shared" si="16"/>
        <v>5593.2839999999924</v>
      </c>
      <c r="G23" s="75">
        <f t="shared" si="16"/>
        <v>5593.2839999999924</v>
      </c>
      <c r="H23" s="75">
        <f t="shared" si="16"/>
        <v>5593.2839999999924</v>
      </c>
      <c r="I23" s="75">
        <f t="shared" si="16"/>
        <v>33559.704000000027</v>
      </c>
    </row>
    <row r="24" spans="1:9" x14ac:dyDescent="0.25">
      <c r="A24" s="23"/>
      <c r="B24" s="78" t="s">
        <v>58</v>
      </c>
      <c r="C24" s="79">
        <f>C23/C9</f>
        <v>0.11088598018784421</v>
      </c>
      <c r="D24" s="79">
        <f t="shared" ref="D24:I24" si="17">D23/D9</f>
        <v>0.11088598018784421</v>
      </c>
      <c r="E24" s="79">
        <f t="shared" si="17"/>
        <v>0.11088598018784421</v>
      </c>
      <c r="F24" s="79">
        <f t="shared" si="17"/>
        <v>0.11088598018784421</v>
      </c>
      <c r="G24" s="79">
        <f t="shared" si="17"/>
        <v>0.11088598018784421</v>
      </c>
      <c r="H24" s="79">
        <f t="shared" si="17"/>
        <v>0.11088598018784421</v>
      </c>
      <c r="I24" s="79">
        <f t="shared" si="17"/>
        <v>0.11088598018784443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0.11088598018784421</v>
      </c>
      <c r="B27" s="69" t="s">
        <v>19</v>
      </c>
      <c r="C27" s="71">
        <f t="shared" ref="C27:I27" si="19">C26+C23</f>
        <v>5593.2839999999924</v>
      </c>
      <c r="D27" s="71">
        <f t="shared" si="19"/>
        <v>5593.2839999999924</v>
      </c>
      <c r="E27" s="71">
        <f t="shared" si="19"/>
        <v>5593.2839999999924</v>
      </c>
      <c r="F27" s="71">
        <f t="shared" si="19"/>
        <v>5593.2839999999924</v>
      </c>
      <c r="G27" s="75">
        <f t="shared" si="19"/>
        <v>5593.2839999999924</v>
      </c>
      <c r="H27" s="75">
        <f t="shared" si="19"/>
        <v>5593.2839999999924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0.11088598018784421</v>
      </c>
      <c r="B31" s="69" t="s">
        <v>23</v>
      </c>
      <c r="C31" s="71">
        <f t="shared" ref="C31:I31" si="20">C27+C29+C30</f>
        <v>5593.2839999999924</v>
      </c>
      <c r="D31" s="71">
        <f t="shared" si="20"/>
        <v>5593.2839999999924</v>
      </c>
      <c r="E31" s="71">
        <f t="shared" si="20"/>
        <v>5593.2839999999924</v>
      </c>
      <c r="F31" s="71">
        <f t="shared" si="20"/>
        <v>5593.2839999999924</v>
      </c>
      <c r="G31" s="75">
        <f t="shared" si="20"/>
        <v>5593.2839999999924</v>
      </c>
      <c r="H31" s="75">
        <f t="shared" si="20"/>
        <v>5593.2839999999924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-1560.5262359999981</v>
      </c>
      <c r="D33" s="16">
        <f t="shared" si="21"/>
        <v>-1560.5262359999981</v>
      </c>
      <c r="E33" s="16">
        <f t="shared" si="21"/>
        <v>-1560.5262359999981</v>
      </c>
      <c r="F33" s="16">
        <f t="shared" si="21"/>
        <v>-1560.5262359999981</v>
      </c>
      <c r="G33" s="17">
        <f>SUM(C33:F33)</f>
        <v>-6242.1049439999924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0.3197951668617427</v>
      </c>
      <c r="B35" s="18" t="s">
        <v>17</v>
      </c>
      <c r="C35" s="19">
        <f>C31+C33</f>
        <v>4032.7577639999945</v>
      </c>
      <c r="D35" s="19">
        <f>D31+D33</f>
        <v>4032.7577639999945</v>
      </c>
      <c r="E35" s="19">
        <f>E31+E33</f>
        <v>4032.7577639999945</v>
      </c>
      <c r="F35" s="19">
        <f>F31+F33</f>
        <v>4032.7577639999945</v>
      </c>
      <c r="G35" s="20">
        <f>SUM(C35:F35)</f>
        <v>16131.031055999978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50441.760000000002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50441.760000000002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50441.760000000002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1008.8352000000001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5044.1760000000004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22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028CE-BF42-4E08-A035-4722D718B96D}">
  <dimension ref="A1:I72"/>
  <sheetViews>
    <sheetView topLeftCell="B1" zoomScale="80" zoomScaleNormal="80" workbookViewId="0">
      <selection activeCell="C13" sqref="C13:C19"/>
    </sheetView>
  </sheetViews>
  <sheetFormatPr defaultColWidth="9.109375" defaultRowHeight="13.8" x14ac:dyDescent="0.25"/>
  <cols>
    <col min="1" max="1" width="0" style="25" hidden="1" customWidth="1"/>
    <col min="2" max="2" width="40.6640625" style="25" customWidth="1"/>
    <col min="3" max="9" width="18.6640625" style="25" customWidth="1"/>
    <col min="10" max="16384" width="9.109375" style="25"/>
  </cols>
  <sheetData>
    <row r="1" spans="1:9" x14ac:dyDescent="0.25">
      <c r="F1" s="81"/>
      <c r="G1" s="81"/>
    </row>
    <row r="2" spans="1:9" ht="30" x14ac:dyDescent="0.5">
      <c r="B2" s="48" t="s">
        <v>87</v>
      </c>
      <c r="C2" s="48"/>
      <c r="D2" s="48"/>
      <c r="E2" s="48"/>
      <c r="F2" s="48"/>
      <c r="G2" s="48"/>
    </row>
    <row r="3" spans="1:9" ht="19.8" thickBot="1" x14ac:dyDescent="0.4">
      <c r="A3" s="23"/>
      <c r="B3" s="49" t="s">
        <v>43</v>
      </c>
      <c r="C3" s="50"/>
      <c r="D3" s="50"/>
      <c r="E3" s="50"/>
      <c r="F3" s="50"/>
      <c r="G3" s="50"/>
    </row>
    <row r="4" spans="1:9" ht="1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</row>
    <row r="5" spans="1:9" x14ac:dyDescent="0.25">
      <c r="A5" s="23"/>
      <c r="B5" s="1"/>
      <c r="C5" s="7"/>
      <c r="D5" s="7"/>
      <c r="E5" s="7"/>
      <c r="F5" s="7"/>
      <c r="G5" s="7"/>
      <c r="H5" s="24"/>
    </row>
    <row r="6" spans="1:9" ht="14.4" x14ac:dyDescent="0.3">
      <c r="A6" s="23"/>
      <c r="B6" s="10" t="s">
        <v>44</v>
      </c>
      <c r="C6" s="11">
        <v>18375</v>
      </c>
      <c r="D6" s="11">
        <f>$C$6</f>
        <v>18375</v>
      </c>
      <c r="E6" s="11">
        <f t="shared" ref="E6:H6" si="0">$C$6</f>
        <v>18375</v>
      </c>
      <c r="F6" s="11">
        <f t="shared" si="0"/>
        <v>18375</v>
      </c>
      <c r="G6" s="11">
        <f t="shared" si="0"/>
        <v>18375</v>
      </c>
      <c r="H6" s="11">
        <f t="shared" si="0"/>
        <v>18375</v>
      </c>
      <c r="I6" s="11">
        <f>SUM(C6:H6)</f>
        <v>110250</v>
      </c>
    </row>
    <row r="7" spans="1:9" ht="14.4" x14ac:dyDescent="0.3">
      <c r="A7" s="23"/>
      <c r="B7" s="54" t="s">
        <v>45</v>
      </c>
      <c r="C7" s="56">
        <v>7875</v>
      </c>
      <c r="D7" s="56">
        <f>$C$7</f>
        <v>7875</v>
      </c>
      <c r="E7" s="56">
        <f t="shared" ref="E7:H7" si="1">$C$7</f>
        <v>7875</v>
      </c>
      <c r="F7" s="56">
        <f t="shared" si="1"/>
        <v>7875</v>
      </c>
      <c r="G7" s="56">
        <f t="shared" si="1"/>
        <v>7875</v>
      </c>
      <c r="H7" s="56">
        <f t="shared" si="1"/>
        <v>7875</v>
      </c>
      <c r="I7" s="28">
        <f>SUM(C7:H7)</f>
        <v>47250</v>
      </c>
    </row>
    <row r="8" spans="1:9" ht="15" thickBot="1" x14ac:dyDescent="0.35">
      <c r="A8" s="23"/>
      <c r="B8" s="77"/>
      <c r="C8" s="56"/>
      <c r="D8" s="56"/>
      <c r="E8" s="56"/>
      <c r="F8" s="56"/>
      <c r="G8" s="56"/>
      <c r="H8" s="56"/>
      <c r="I8" s="28"/>
    </row>
    <row r="9" spans="1:9" ht="15" thickBot="1" x14ac:dyDescent="0.35">
      <c r="A9" s="26"/>
      <c r="B9" s="69" t="s">
        <v>16</v>
      </c>
      <c r="C9" s="73">
        <f>SUM(C6:C7)</f>
        <v>26250</v>
      </c>
      <c r="D9" s="73">
        <f t="shared" ref="D9:H9" si="2">SUM(D6:D7)</f>
        <v>26250</v>
      </c>
      <c r="E9" s="73">
        <f t="shared" si="2"/>
        <v>26250</v>
      </c>
      <c r="F9" s="73">
        <f t="shared" si="2"/>
        <v>26250</v>
      </c>
      <c r="G9" s="73">
        <f t="shared" si="2"/>
        <v>26250</v>
      </c>
      <c r="H9" s="73">
        <f t="shared" si="2"/>
        <v>26250</v>
      </c>
      <c r="I9" s="74">
        <f>SUM(I6:I7)</f>
        <v>157500</v>
      </c>
    </row>
    <row r="10" spans="1:9" x14ac:dyDescent="0.25">
      <c r="A10" s="23"/>
    </row>
    <row r="11" spans="1:9" ht="14.4" x14ac:dyDescent="0.3">
      <c r="A11" s="27">
        <f t="shared" ref="A11:A19" si="3">-G11/$G$9</f>
        <v>-0.7</v>
      </c>
      <c r="B11" s="46" t="s">
        <v>32</v>
      </c>
      <c r="C11" s="58">
        <f>(C6*70%)+(C7*70%)</f>
        <v>18375</v>
      </c>
      <c r="D11" s="58">
        <f>$C$11</f>
        <v>18375</v>
      </c>
      <c r="E11" s="58">
        <f t="shared" ref="E11:H11" si="4">$C$11</f>
        <v>18375</v>
      </c>
      <c r="F11" s="58">
        <f t="shared" si="4"/>
        <v>18375</v>
      </c>
      <c r="G11" s="58">
        <f t="shared" si="4"/>
        <v>18375</v>
      </c>
      <c r="H11" s="58">
        <f t="shared" si="4"/>
        <v>18375</v>
      </c>
      <c r="I11" s="58">
        <f t="shared" ref="I11:I19" si="5">SUM(C11:H11)</f>
        <v>110250</v>
      </c>
    </row>
    <row r="12" spans="1:9" ht="14.4" x14ac:dyDescent="0.3">
      <c r="A12" s="27">
        <f t="shared" si="3"/>
        <v>-8.8182857142857146E-2</v>
      </c>
      <c r="B12" s="47" t="s">
        <v>54</v>
      </c>
      <c r="C12" s="61">
        <v>2314.8000000000002</v>
      </c>
      <c r="D12" s="59">
        <f>$C$12</f>
        <v>2314.8000000000002</v>
      </c>
      <c r="E12" s="59">
        <f t="shared" ref="E12:H12" si="6">$C$12</f>
        <v>2314.8000000000002</v>
      </c>
      <c r="F12" s="59">
        <f t="shared" si="6"/>
        <v>2314.8000000000002</v>
      </c>
      <c r="G12" s="59">
        <f t="shared" si="6"/>
        <v>2314.8000000000002</v>
      </c>
      <c r="H12" s="59">
        <f t="shared" si="6"/>
        <v>2314.8000000000002</v>
      </c>
      <c r="I12" s="59">
        <f t="shared" si="5"/>
        <v>13888.8</v>
      </c>
    </row>
    <row r="13" spans="1:9" ht="14.4" x14ac:dyDescent="0.3">
      <c r="A13" s="27"/>
      <c r="B13" s="47" t="s">
        <v>57</v>
      </c>
      <c r="C13" s="61">
        <v>771.6</v>
      </c>
      <c r="D13" s="59">
        <f>C13</f>
        <v>771.6</v>
      </c>
      <c r="E13" s="59">
        <f t="shared" ref="E13:H13" si="7">D13</f>
        <v>771.6</v>
      </c>
      <c r="F13" s="59">
        <f t="shared" si="7"/>
        <v>771.6</v>
      </c>
      <c r="G13" s="59">
        <f t="shared" si="7"/>
        <v>771.6</v>
      </c>
      <c r="H13" s="59">
        <f t="shared" si="7"/>
        <v>771.6</v>
      </c>
      <c r="I13" s="59">
        <f t="shared" si="5"/>
        <v>4629.6000000000004</v>
      </c>
    </row>
    <row r="14" spans="1:9" ht="14.4" x14ac:dyDescent="0.3">
      <c r="A14" s="27">
        <f t="shared" si="3"/>
        <v>-6.9999999999999993E-3</v>
      </c>
      <c r="B14" s="47" t="s">
        <v>55</v>
      </c>
      <c r="C14" s="60">
        <f>C9*0.7%</f>
        <v>183.74999999999997</v>
      </c>
      <c r="D14" s="60">
        <f>$C$14</f>
        <v>183.74999999999997</v>
      </c>
      <c r="E14" s="60">
        <f t="shared" ref="E14:H14" si="8">$C$14</f>
        <v>183.74999999999997</v>
      </c>
      <c r="F14" s="60">
        <f t="shared" si="8"/>
        <v>183.74999999999997</v>
      </c>
      <c r="G14" s="60">
        <f t="shared" si="8"/>
        <v>183.74999999999997</v>
      </c>
      <c r="H14" s="60">
        <f t="shared" si="8"/>
        <v>183.74999999999997</v>
      </c>
      <c r="I14" s="59">
        <f t="shared" si="5"/>
        <v>1102.4999999999998</v>
      </c>
    </row>
    <row r="15" spans="1:9" ht="14.4" x14ac:dyDescent="0.3">
      <c r="A15" s="27"/>
      <c r="B15" s="47" t="s">
        <v>56</v>
      </c>
      <c r="C15" s="60">
        <v>0</v>
      </c>
      <c r="D15" s="60">
        <f>$C$15</f>
        <v>0</v>
      </c>
      <c r="E15" s="60">
        <f t="shared" ref="E15:H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59">
        <f t="shared" si="5"/>
        <v>0</v>
      </c>
    </row>
    <row r="16" spans="1:9" ht="14.4" x14ac:dyDescent="0.3">
      <c r="A16" s="27">
        <f t="shared" si="3"/>
        <v>-3.0000000000000001E-3</v>
      </c>
      <c r="B16" s="47" t="s">
        <v>40</v>
      </c>
      <c r="C16" s="60">
        <f>C9*0.3%</f>
        <v>78.75</v>
      </c>
      <c r="D16" s="60">
        <f>$C$16</f>
        <v>78.75</v>
      </c>
      <c r="E16" s="60">
        <f t="shared" ref="E16:H16" si="10">$C$16</f>
        <v>78.75</v>
      </c>
      <c r="F16" s="60">
        <f t="shared" si="10"/>
        <v>78.75</v>
      </c>
      <c r="G16" s="60">
        <f t="shared" si="10"/>
        <v>78.75</v>
      </c>
      <c r="H16" s="60">
        <f t="shared" si="10"/>
        <v>78.75</v>
      </c>
      <c r="I16" s="59">
        <f t="shared" si="5"/>
        <v>472.5</v>
      </c>
    </row>
    <row r="17" spans="1:9" ht="14.4" x14ac:dyDescent="0.3">
      <c r="A17" s="27">
        <f t="shared" si="3"/>
        <v>-5.0000000000000001E-3</v>
      </c>
      <c r="B17" s="47" t="s">
        <v>39</v>
      </c>
      <c r="C17" s="61">
        <f>C9*0.5%</f>
        <v>131.25</v>
      </c>
      <c r="D17" s="61">
        <f>$C$17</f>
        <v>131.25</v>
      </c>
      <c r="E17" s="61">
        <f t="shared" ref="E17:H17" si="11">$C$17</f>
        <v>131.25</v>
      </c>
      <c r="F17" s="61">
        <f t="shared" si="11"/>
        <v>131.25</v>
      </c>
      <c r="G17" s="61">
        <f t="shared" si="11"/>
        <v>131.25</v>
      </c>
      <c r="H17" s="61">
        <f t="shared" si="11"/>
        <v>131.25</v>
      </c>
      <c r="I17" s="59">
        <f t="shared" si="5"/>
        <v>787.5</v>
      </c>
    </row>
    <row r="18" spans="1:9" ht="14.4" x14ac:dyDescent="0.3">
      <c r="A18" s="27">
        <f t="shared" si="3"/>
        <v>-0.01</v>
      </c>
      <c r="B18" s="47" t="s">
        <v>41</v>
      </c>
      <c r="C18" s="61">
        <f>C9*1%</f>
        <v>262.5</v>
      </c>
      <c r="D18" s="59">
        <f>$C$18</f>
        <v>262.5</v>
      </c>
      <c r="E18" s="59">
        <f t="shared" ref="E18:H18" si="12">$C$18</f>
        <v>262.5</v>
      </c>
      <c r="F18" s="59">
        <f t="shared" si="12"/>
        <v>262.5</v>
      </c>
      <c r="G18" s="59">
        <f t="shared" si="12"/>
        <v>262.5</v>
      </c>
      <c r="H18" s="59">
        <f t="shared" si="12"/>
        <v>262.5</v>
      </c>
      <c r="I18" s="59">
        <f t="shared" si="5"/>
        <v>1575</v>
      </c>
    </row>
    <row r="19" spans="1:9" ht="14.4" x14ac:dyDescent="0.3">
      <c r="A19" s="27">
        <f t="shared" si="3"/>
        <v>0</v>
      </c>
      <c r="B19" s="47" t="s">
        <v>53</v>
      </c>
      <c r="C19" s="61">
        <v>0</v>
      </c>
      <c r="D19" s="59">
        <f>$C$19</f>
        <v>0</v>
      </c>
      <c r="E19" s="59">
        <f t="shared" ref="E19:H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5"/>
        <v>0</v>
      </c>
    </row>
    <row r="20" spans="1:9" ht="1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9" ht="14.4" thickBot="1" x14ac:dyDescent="0.3">
      <c r="A21" s="23"/>
      <c r="B21" s="69" t="s">
        <v>27</v>
      </c>
      <c r="C21" s="70">
        <f>SUM(C11:C20)</f>
        <v>22117.649999999998</v>
      </c>
      <c r="D21" s="71">
        <f t="shared" ref="D21:F21" si="14">SUM(D11:D20)</f>
        <v>22117.649999999998</v>
      </c>
      <c r="E21" s="71">
        <f t="shared" si="14"/>
        <v>22117.649999999998</v>
      </c>
      <c r="F21" s="71">
        <f t="shared" si="14"/>
        <v>22117.649999999998</v>
      </c>
      <c r="G21" s="72">
        <f>SUM(G11:G20)</f>
        <v>22117.649999999998</v>
      </c>
      <c r="H21" s="72">
        <f t="shared" ref="H21" si="15">SUM(H11:H20)</f>
        <v>22117.649999999998</v>
      </c>
      <c r="I21" s="72">
        <f>SUM(I11:I20)</f>
        <v>132705.90000000002</v>
      </c>
    </row>
    <row r="22" spans="1:9" ht="14.4" thickBot="1" x14ac:dyDescent="0.3">
      <c r="A22" s="23"/>
    </row>
    <row r="23" spans="1:9" ht="14.4" thickBot="1" x14ac:dyDescent="0.3">
      <c r="A23" s="23"/>
      <c r="B23" s="69" t="s">
        <v>18</v>
      </c>
      <c r="C23" s="71">
        <f t="shared" ref="C23:I23" si="16">C9-C21</f>
        <v>4132.3500000000022</v>
      </c>
      <c r="D23" s="71">
        <f t="shared" si="16"/>
        <v>4132.3500000000022</v>
      </c>
      <c r="E23" s="71">
        <f t="shared" si="16"/>
        <v>4132.3500000000022</v>
      </c>
      <c r="F23" s="71">
        <f t="shared" si="16"/>
        <v>4132.3500000000022</v>
      </c>
      <c r="G23" s="75">
        <f t="shared" si="16"/>
        <v>4132.3500000000022</v>
      </c>
      <c r="H23" s="75">
        <f t="shared" si="16"/>
        <v>4132.3500000000022</v>
      </c>
      <c r="I23" s="75">
        <f t="shared" si="16"/>
        <v>24794.099999999977</v>
      </c>
    </row>
    <row r="24" spans="1:9" x14ac:dyDescent="0.25">
      <c r="A24" s="23"/>
      <c r="B24" s="78" t="s">
        <v>58</v>
      </c>
      <c r="C24" s="79">
        <f>C23/C9</f>
        <v>0.15742285714285723</v>
      </c>
      <c r="D24" s="79">
        <f t="shared" ref="D24:I24" si="17">D23/D9</f>
        <v>0.15742285714285723</v>
      </c>
      <c r="E24" s="79">
        <f t="shared" si="17"/>
        <v>0.15742285714285723</v>
      </c>
      <c r="F24" s="79">
        <f t="shared" si="17"/>
        <v>0.15742285714285723</v>
      </c>
      <c r="G24" s="79">
        <f t="shared" si="17"/>
        <v>0.15742285714285723</v>
      </c>
      <c r="H24" s="79">
        <f t="shared" si="17"/>
        <v>0.15742285714285723</v>
      </c>
      <c r="I24" s="79">
        <f t="shared" si="17"/>
        <v>0.157422857142857</v>
      </c>
    </row>
    <row r="25" spans="1:9" x14ac:dyDescent="0.25">
      <c r="A25" s="23"/>
      <c r="B25" s="1"/>
      <c r="C25" s="1"/>
      <c r="D25" s="1"/>
      <c r="E25" s="1"/>
      <c r="F25" s="1"/>
      <c r="G25" s="1"/>
    </row>
    <row r="26" spans="1:9" ht="1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H26" si="18">F26</f>
        <v>0</v>
      </c>
      <c r="H26" s="11">
        <f t="shared" si="18"/>
        <v>0</v>
      </c>
      <c r="I26" s="11" t="e">
        <f>#REF!</f>
        <v>#REF!</v>
      </c>
    </row>
    <row r="27" spans="1:9" ht="14.4" thickBot="1" x14ac:dyDescent="0.3">
      <c r="A27" s="27">
        <f>G27/G9</f>
        <v>0.15742285714285723</v>
      </c>
      <c r="B27" s="69" t="s">
        <v>19</v>
      </c>
      <c r="C27" s="71">
        <f t="shared" ref="C27:I27" si="19">C26+C23</f>
        <v>4132.3500000000022</v>
      </c>
      <c r="D27" s="71">
        <f t="shared" si="19"/>
        <v>4132.3500000000022</v>
      </c>
      <c r="E27" s="71">
        <f t="shared" si="19"/>
        <v>4132.3500000000022</v>
      </c>
      <c r="F27" s="71">
        <f t="shared" si="19"/>
        <v>4132.3500000000022</v>
      </c>
      <c r="G27" s="75">
        <f t="shared" si="19"/>
        <v>4132.3500000000022</v>
      </c>
      <c r="H27" s="75">
        <f t="shared" si="19"/>
        <v>4132.3500000000022</v>
      </c>
      <c r="I27" s="75" t="e">
        <f t="shared" si="19"/>
        <v>#REF!</v>
      </c>
    </row>
    <row r="28" spans="1:9" x14ac:dyDescent="0.25">
      <c r="A28" s="23"/>
    </row>
    <row r="29" spans="1:9" ht="14.4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9" ht="1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</row>
    <row r="31" spans="1:9" ht="14.4" thickBot="1" x14ac:dyDescent="0.3">
      <c r="A31" s="27">
        <f>G31/$G$9</f>
        <v>0.15742285714285723</v>
      </c>
      <c r="B31" s="69" t="s">
        <v>23</v>
      </c>
      <c r="C31" s="71">
        <f t="shared" ref="C31:I31" si="20">C27+C29+C30</f>
        <v>4132.3500000000022</v>
      </c>
      <c r="D31" s="71">
        <f t="shared" si="20"/>
        <v>4132.3500000000022</v>
      </c>
      <c r="E31" s="71">
        <f t="shared" si="20"/>
        <v>4132.3500000000022</v>
      </c>
      <c r="F31" s="71">
        <f t="shared" si="20"/>
        <v>4132.3500000000022</v>
      </c>
      <c r="G31" s="75">
        <f t="shared" si="20"/>
        <v>4132.3500000000022</v>
      </c>
      <c r="H31" s="75">
        <f t="shared" si="20"/>
        <v>4132.3500000000022</v>
      </c>
      <c r="I31" s="75" t="e">
        <f t="shared" si="20"/>
        <v>#REF!</v>
      </c>
    </row>
    <row r="32" spans="1:9" ht="14.4" hidden="1" x14ac:dyDescent="0.3">
      <c r="A32" s="30"/>
      <c r="B32" s="21"/>
      <c r="C32" s="21"/>
      <c r="D32" s="22"/>
      <c r="E32" s="22"/>
      <c r="F32" s="22"/>
      <c r="G32" s="22"/>
    </row>
    <row r="33" spans="1:7" ht="14.4" hidden="1" x14ac:dyDescent="0.3">
      <c r="A33" s="30"/>
      <c r="B33" s="15" t="s">
        <v>22</v>
      </c>
      <c r="C33" s="16">
        <f t="shared" ref="C33:F33" si="21">-$E$47*C31</f>
        <v>-1152.9256500000008</v>
      </c>
      <c r="D33" s="16">
        <f t="shared" si="21"/>
        <v>-1152.9256500000008</v>
      </c>
      <c r="E33" s="16">
        <f t="shared" si="21"/>
        <v>-1152.9256500000008</v>
      </c>
      <c r="F33" s="16">
        <f t="shared" si="21"/>
        <v>-1152.9256500000008</v>
      </c>
      <c r="G33" s="17">
        <f>SUM(C33:F33)</f>
        <v>-4611.7026000000033</v>
      </c>
    </row>
    <row r="34" spans="1:7" ht="14.4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25">
      <c r="A35" s="31">
        <f>G35/G9</f>
        <v>0.45400752000000016</v>
      </c>
      <c r="B35" s="18" t="s">
        <v>17</v>
      </c>
      <c r="C35" s="19">
        <f>C31+C33</f>
        <v>2979.4243500000011</v>
      </c>
      <c r="D35" s="19">
        <f>D31+D33</f>
        <v>2979.4243500000011</v>
      </c>
      <c r="E35" s="19">
        <f>E31+E33</f>
        <v>2979.4243500000011</v>
      </c>
      <c r="F35" s="19">
        <f>F31+F33</f>
        <v>2979.4243500000011</v>
      </c>
      <c r="G35" s="20">
        <f>SUM(C35:F35)</f>
        <v>11917.697400000005</v>
      </c>
    </row>
    <row r="36" spans="1:7" hidden="1" x14ac:dyDescent="0.25">
      <c r="A36" s="32"/>
      <c r="B36" s="33"/>
      <c r="C36" s="33"/>
      <c r="D36" s="33"/>
      <c r="E36" s="33"/>
      <c r="F36" s="33"/>
      <c r="G36" s="33"/>
    </row>
    <row r="37" spans="1:7" hidden="1" x14ac:dyDescent="0.25">
      <c r="A37" s="34"/>
      <c r="B37" s="68" t="s">
        <v>42</v>
      </c>
    </row>
    <row r="38" spans="1:7" hidden="1" x14ac:dyDescent="0.25">
      <c r="A38" s="34"/>
    </row>
    <row r="39" spans="1:7" ht="18" hidden="1" x14ac:dyDescent="0.35">
      <c r="B39" s="51" t="s">
        <v>26</v>
      </c>
      <c r="C39" s="51"/>
      <c r="D39" s="51"/>
      <c r="E39" s="52"/>
      <c r="F39" s="52"/>
      <c r="G39" s="34"/>
    </row>
    <row r="40" spans="1:7" ht="15.6" hidden="1" x14ac:dyDescent="0.3">
      <c r="B40" s="82" t="s">
        <v>31</v>
      </c>
      <c r="C40" s="83"/>
      <c r="D40" s="84"/>
      <c r="E40" s="12">
        <v>50000</v>
      </c>
      <c r="F40" s="57" t="s">
        <v>15</v>
      </c>
      <c r="G40" s="34"/>
    </row>
    <row r="41" spans="1:7" ht="15.6" hidden="1" x14ac:dyDescent="0.3">
      <c r="B41" s="80" t="s">
        <v>24</v>
      </c>
      <c r="C41" s="80"/>
      <c r="D41" s="80"/>
      <c r="E41" s="55">
        <v>0.4</v>
      </c>
      <c r="F41" s="57" t="s">
        <v>14</v>
      </c>
      <c r="G41" s="29"/>
    </row>
    <row r="42" spans="1:7" ht="15.6" hidden="1" x14ac:dyDescent="0.3">
      <c r="B42" s="85" t="s">
        <v>33</v>
      </c>
      <c r="C42" s="86"/>
      <c r="D42" s="87"/>
      <c r="E42" s="64" t="e">
        <f>#REF!</f>
        <v>#REF!</v>
      </c>
      <c r="F42" s="57"/>
      <c r="G42" s="29"/>
    </row>
    <row r="43" spans="1:7" ht="15.6" hidden="1" x14ac:dyDescent="0.3">
      <c r="B43" s="85" t="s">
        <v>37</v>
      </c>
      <c r="C43" s="86"/>
      <c r="D43" s="87"/>
      <c r="E43" s="12">
        <v>300000</v>
      </c>
      <c r="F43" s="62" t="s">
        <v>14</v>
      </c>
      <c r="G43" s="29"/>
    </row>
    <row r="44" spans="1:7" ht="15.6" hidden="1" x14ac:dyDescent="0.3">
      <c r="B44" s="80" t="s">
        <v>38</v>
      </c>
      <c r="C44" s="80"/>
      <c r="D44" s="80"/>
      <c r="E44" s="14">
        <v>0.03</v>
      </c>
      <c r="F44" s="62"/>
      <c r="G44" s="29"/>
    </row>
    <row r="45" spans="1:7" ht="15.6" hidden="1" x14ac:dyDescent="0.3">
      <c r="B45" s="80" t="s">
        <v>38</v>
      </c>
      <c r="C45" s="80"/>
      <c r="D45" s="80"/>
      <c r="E45" s="12">
        <v>12000</v>
      </c>
      <c r="F45" s="62"/>
      <c r="G45" s="29"/>
    </row>
    <row r="46" spans="1:7" ht="15.6" hidden="1" x14ac:dyDescent="0.3">
      <c r="B46" s="85" t="s">
        <v>40</v>
      </c>
      <c r="C46" s="86"/>
      <c r="D46" s="87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85" t="s">
        <v>25</v>
      </c>
      <c r="C47" s="86"/>
      <c r="D47" s="87"/>
      <c r="E47" s="14">
        <v>0.27900000000000003</v>
      </c>
      <c r="F47" s="57" t="s">
        <v>14</v>
      </c>
      <c r="G47" s="29"/>
    </row>
    <row r="48" spans="1:7" ht="15.6" hidden="1" x14ac:dyDescent="0.3">
      <c r="B48" s="85" t="s">
        <v>39</v>
      </c>
      <c r="C48" s="86"/>
      <c r="D48" s="87"/>
      <c r="E48" s="14" t="e">
        <f>#REF!</f>
        <v>#REF!</v>
      </c>
      <c r="F48" s="57" t="s">
        <v>14</v>
      </c>
      <c r="G48" s="29"/>
    </row>
    <row r="49" spans="1:8" ht="15.6" hidden="1" x14ac:dyDescent="0.3">
      <c r="B49" s="85" t="s">
        <v>29</v>
      </c>
      <c r="C49" s="86"/>
      <c r="D49" s="87"/>
      <c r="E49" s="14">
        <v>0.06</v>
      </c>
      <c r="F49" s="57" t="s">
        <v>14</v>
      </c>
      <c r="G49" s="29"/>
    </row>
    <row r="50" spans="1:8" hidden="1" x14ac:dyDescent="0.25">
      <c r="A50" s="29"/>
    </row>
    <row r="51" spans="1:8" hidden="1" x14ac:dyDescent="0.25">
      <c r="A51" s="35"/>
      <c r="B51" s="36"/>
      <c r="C51" s="36"/>
      <c r="D51" s="36"/>
      <c r="E51" s="36"/>
      <c r="F51" s="36"/>
      <c r="G51" s="36"/>
      <c r="H51" s="36"/>
    </row>
    <row r="52" spans="1:8" ht="18.600000000000001" hidden="1" thickBot="1" x14ac:dyDescent="0.4">
      <c r="A52" s="29"/>
      <c r="B52" s="37" t="s">
        <v>12</v>
      </c>
      <c r="C52" s="37"/>
      <c r="D52" s="37"/>
      <c r="E52" s="37"/>
      <c r="F52" s="37"/>
    </row>
    <row r="53" spans="1:8" hidden="1" x14ac:dyDescent="0.25">
      <c r="A53" s="29"/>
      <c r="D53" s="38"/>
    </row>
    <row r="54" spans="1:8" hidden="1" x14ac:dyDescent="0.25">
      <c r="A54" s="29"/>
      <c r="B54" s="91" t="s">
        <v>35</v>
      </c>
      <c r="C54" s="92"/>
      <c r="D54" s="93"/>
      <c r="E54" s="2">
        <f>G9</f>
        <v>26250</v>
      </c>
    </row>
    <row r="55" spans="1:8" hidden="1" x14ac:dyDescent="0.25">
      <c r="A55" s="29"/>
      <c r="B55" s="94" t="s">
        <v>36</v>
      </c>
      <c r="C55" s="95"/>
      <c r="D55" s="96"/>
      <c r="E55" s="4">
        <f>E54</f>
        <v>26250</v>
      </c>
    </row>
    <row r="56" spans="1:8" hidden="1" x14ac:dyDescent="0.25">
      <c r="A56" s="29"/>
      <c r="B56" s="91" t="s">
        <v>0</v>
      </c>
      <c r="C56" s="92"/>
      <c r="D56" s="93"/>
      <c r="E56" s="3">
        <v>7</v>
      </c>
    </row>
    <row r="57" spans="1:8" ht="16.5" hidden="1" customHeight="1" x14ac:dyDescent="0.25">
      <c r="B57" s="97" t="s">
        <v>1</v>
      </c>
      <c r="C57" s="98"/>
      <c r="D57" s="99"/>
      <c r="E57" s="5">
        <f>E55</f>
        <v>26250</v>
      </c>
    </row>
    <row r="58" spans="1:8" hidden="1" x14ac:dyDescent="0.25">
      <c r="D58" s="38"/>
    </row>
    <row r="59" spans="1:8" hidden="1" x14ac:dyDescent="0.25">
      <c r="B59" s="91" t="s">
        <v>2</v>
      </c>
      <c r="C59" s="92"/>
      <c r="D59" s="93"/>
      <c r="E59" s="39">
        <f>E57*0.02</f>
        <v>525</v>
      </c>
      <c r="F59" s="40"/>
    </row>
    <row r="60" spans="1:8" hidden="1" x14ac:dyDescent="0.25">
      <c r="B60" s="91" t="s">
        <v>3</v>
      </c>
      <c r="C60" s="92"/>
      <c r="D60" s="93"/>
      <c r="E60" s="39">
        <f>E57*0.1</f>
        <v>2625</v>
      </c>
      <c r="F60" s="40"/>
    </row>
    <row r="61" spans="1:8" hidden="1" x14ac:dyDescent="0.25">
      <c r="B61" s="41"/>
      <c r="C61" s="41"/>
      <c r="D61" s="41"/>
      <c r="E61" s="1"/>
      <c r="F61" s="1"/>
    </row>
    <row r="62" spans="1:8" hidden="1" x14ac:dyDescent="0.25">
      <c r="B62" s="88" t="s">
        <v>4</v>
      </c>
      <c r="C62" s="89"/>
      <c r="D62" s="90"/>
      <c r="E62" s="42" t="s">
        <v>5</v>
      </c>
      <c r="F62" s="42" t="s">
        <v>6</v>
      </c>
    </row>
    <row r="63" spans="1:8" hidden="1" x14ac:dyDescent="0.25">
      <c r="B63" s="91" t="s">
        <v>7</v>
      </c>
      <c r="C63" s="92"/>
      <c r="D63" s="93"/>
      <c r="E63" s="39"/>
      <c r="F63" s="39">
        <f>E63*1.22</f>
        <v>0</v>
      </c>
    </row>
    <row r="64" spans="1:8" hidden="1" x14ac:dyDescent="0.25">
      <c r="B64" s="91" t="s">
        <v>8</v>
      </c>
      <c r="C64" s="92"/>
      <c r="D64" s="93"/>
      <c r="E64" s="43"/>
      <c r="F64" s="39"/>
    </row>
    <row r="65" spans="2:6" hidden="1" x14ac:dyDescent="0.25">
      <c r="B65" s="91" t="s">
        <v>9</v>
      </c>
      <c r="C65" s="92"/>
      <c r="D65" s="93"/>
      <c r="E65" s="43"/>
      <c r="F65" s="39">
        <f>E65</f>
        <v>0</v>
      </c>
    </row>
    <row r="66" spans="2:6" hidden="1" x14ac:dyDescent="0.25">
      <c r="B66" s="91" t="s">
        <v>10</v>
      </c>
      <c r="C66" s="92"/>
      <c r="D66" s="93"/>
      <c r="E66" s="43">
        <v>0</v>
      </c>
      <c r="F66" s="39">
        <v>0</v>
      </c>
    </row>
    <row r="67" spans="2:6" hidden="1" x14ac:dyDescent="0.25">
      <c r="B67" s="91" t="s">
        <v>10</v>
      </c>
      <c r="C67" s="92"/>
      <c r="D67" s="93"/>
      <c r="E67" s="43">
        <v>0</v>
      </c>
      <c r="F67" s="39">
        <v>0</v>
      </c>
    </row>
    <row r="68" spans="2:6" hidden="1" x14ac:dyDescent="0.25">
      <c r="B68" s="101" t="s">
        <v>11</v>
      </c>
      <c r="C68" s="101"/>
      <c r="D68" s="101"/>
      <c r="E68" s="44">
        <f>SUM(E63:E67)</f>
        <v>0</v>
      </c>
      <c r="F68" s="44">
        <f>SUM(F63:F67)+F57</f>
        <v>0</v>
      </c>
    </row>
    <row r="69" spans="2:6" hidden="1" x14ac:dyDescent="0.25">
      <c r="B69" s="100"/>
      <c r="C69" s="100"/>
      <c r="D69" s="100"/>
      <c r="E69" s="45"/>
      <c r="F69" s="40"/>
    </row>
    <row r="70" spans="2:6" hidden="1" x14ac:dyDescent="0.25">
      <c r="B70" s="91" t="s">
        <v>34</v>
      </c>
      <c r="C70" s="92"/>
      <c r="D70" s="93"/>
      <c r="E70" s="2">
        <f>E40</f>
        <v>50000</v>
      </c>
      <c r="F70" s="39"/>
    </row>
    <row r="71" spans="2:6" hidden="1" x14ac:dyDescent="0.25">
      <c r="B71" s="91" t="s">
        <v>30</v>
      </c>
      <c r="C71" s="92"/>
      <c r="D71" s="93"/>
      <c r="E71" s="63">
        <f>-G19</f>
        <v>0</v>
      </c>
      <c r="F71" s="39"/>
    </row>
    <row r="72" spans="2:6" hidden="1" x14ac:dyDescent="0.25">
      <c r="B72" s="101" t="s">
        <v>13</v>
      </c>
      <c r="C72" s="101"/>
      <c r="D72" s="101"/>
      <c r="E72" s="44">
        <f>E71</f>
        <v>0</v>
      </c>
      <c r="F72" s="44">
        <f>E72*1.22</f>
        <v>0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I27">
    <cfRule type="cellIs" dxfId="21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30</vt:i4>
      </vt:variant>
    </vt:vector>
  </HeadingPairs>
  <TitlesOfParts>
    <vt:vector size="30" baseType="lpstr">
      <vt:lpstr>Rebibbia N.C.</vt:lpstr>
      <vt:lpstr>Rebibbia Femminile</vt:lpstr>
      <vt:lpstr>C.C. III Rebibbia</vt:lpstr>
      <vt:lpstr>C.R. Rebibbia</vt:lpstr>
      <vt:lpstr>Lotto 43 aggregato</vt:lpstr>
      <vt:lpstr>Regina Coeli</vt:lpstr>
      <vt:lpstr>Rieti</vt:lpstr>
      <vt:lpstr>Velletri</vt:lpstr>
      <vt:lpstr>Paliano</vt:lpstr>
      <vt:lpstr>Lotto 44 aggregato</vt:lpstr>
      <vt:lpstr>C.C.+C.R. Civitavecchia</vt:lpstr>
      <vt:lpstr>Viterbo</vt:lpstr>
      <vt:lpstr>Lotto 45 aggregato</vt:lpstr>
      <vt:lpstr>Frosinone</vt:lpstr>
      <vt:lpstr>Cassino</vt:lpstr>
      <vt:lpstr>Latina</vt:lpstr>
      <vt:lpstr>Lotto 46 aggregato</vt:lpstr>
      <vt:lpstr>Chieti</vt:lpstr>
      <vt:lpstr>Lanciano</vt:lpstr>
      <vt:lpstr>Pescara</vt:lpstr>
      <vt:lpstr>Teramo</vt:lpstr>
      <vt:lpstr>Vasto</vt:lpstr>
      <vt:lpstr>Lotto 47 aggregato</vt:lpstr>
      <vt:lpstr>Avezzano</vt:lpstr>
      <vt:lpstr>Campobasso</vt:lpstr>
      <vt:lpstr>Isernia</vt:lpstr>
      <vt:lpstr>Larino</vt:lpstr>
      <vt:lpstr>L'Aquila</vt:lpstr>
      <vt:lpstr>Sulmona</vt:lpstr>
      <vt:lpstr>Lotto 48 aggregato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marcof</dc:creator>
  <cp:lastModifiedBy>Monica Antonini</cp:lastModifiedBy>
  <cp:lastPrinted>2021-11-03T16:18:04Z</cp:lastPrinted>
  <dcterms:created xsi:type="dcterms:W3CDTF">2015-05-04T15:21:12Z</dcterms:created>
  <dcterms:modified xsi:type="dcterms:W3CDTF">2022-01-13T12:39:25Z</dcterms:modified>
</cp:coreProperties>
</file>